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VS-Studio\2024\141_2024 Stavební úpravy bytových jednotek Pce kraj - Dolní Čermná\Byt číslo 8\ROZPOČET DĚLENÍ\Zadání\"/>
    </mc:Choice>
  </mc:AlternateContent>
  <xr:revisionPtr revIDLastSave="0" documentId="13_ncr:1_{8328345F-443E-45F0-A5EB-8DED0FED2FDD}" xr6:coauthVersionLast="47" xr6:coauthVersionMax="47" xr10:uidLastSave="{00000000-0000-0000-0000-000000000000}"/>
  <bookViews>
    <workbookView xWindow="7125" yWindow="1620" windowWidth="20475" windowHeight="9975" firstSheet="5" activeTab="9" xr2:uid="{00000000-000D-0000-FFFF-FFFF00000000}"/>
  </bookViews>
  <sheets>
    <sheet name="Rekapitulace zakázky" sheetId="1" r:id="rId1"/>
    <sheet name="03 - BOURÁNÍ" sheetId="2" r:id="rId2"/>
    <sheet name="08 - OMÍTKY, OBKLADY, POD..." sheetId="3" r:id="rId3"/>
    <sheet name="10 - DVEŘE, OKNA" sheetId="4" r:id="rId4"/>
    <sheet name="13 - ZTI, VZT, ZAŘIZOVÁKY" sheetId="5" r:id="rId5"/>
    <sheet name="17 - ELEKTRO" sheetId="6" r:id="rId6"/>
    <sheet name="19 - TOPENÍ" sheetId="7" r:id="rId7"/>
    <sheet name="30 - NÁBYTEK" sheetId="8" r:id="rId8"/>
    <sheet name="31 - NÁBYTEK MONTÁŽ" sheetId="9" r:id="rId9"/>
    <sheet name="90 - VON" sheetId="10" r:id="rId10"/>
  </sheets>
  <definedNames>
    <definedName name="_xlnm._FilterDatabase" localSheetId="1" hidden="1">'03 - BOURÁNÍ'!$C$126:$K$188</definedName>
    <definedName name="_xlnm._FilterDatabase" localSheetId="2" hidden="1">'08 - OMÍTKY, OBKLADY, POD...'!$C$125:$K$197</definedName>
    <definedName name="_xlnm._FilterDatabase" localSheetId="3" hidden="1">'10 - DVEŘE, OKNA'!$C$117:$K$152</definedName>
    <definedName name="_xlnm._FilterDatabase" localSheetId="4" hidden="1">'13 - ZTI, VZT, ZAŘIZOVÁKY'!$C$119:$K$136</definedName>
    <definedName name="_xlnm._FilterDatabase" localSheetId="5" hidden="1">'17 - ELEKTRO'!$C$120:$K$224</definedName>
    <definedName name="_xlnm._FilterDatabase" localSheetId="6" hidden="1">'19 - TOPENÍ'!$C$120:$K$146</definedName>
    <definedName name="_xlnm._FilterDatabase" localSheetId="7" hidden="1">'30 - NÁBYTEK'!$C$117:$K$128</definedName>
    <definedName name="_xlnm._FilterDatabase" localSheetId="8" hidden="1">'31 - NÁBYTEK MONTÁŽ'!$C$117:$K$124</definedName>
    <definedName name="_xlnm._FilterDatabase" localSheetId="9" hidden="1">'90 - VON'!$C$122:$K$148</definedName>
    <definedName name="_xlnm.Print_Titles" localSheetId="1">'03 - BOURÁNÍ'!$126:$126</definedName>
    <definedName name="_xlnm.Print_Titles" localSheetId="2">'08 - OMÍTKY, OBKLADY, POD...'!$125:$125</definedName>
    <definedName name="_xlnm.Print_Titles" localSheetId="3">'10 - DVEŘE, OKNA'!$117:$117</definedName>
    <definedName name="_xlnm.Print_Titles" localSheetId="4">'13 - ZTI, VZT, ZAŘIZOVÁKY'!$119:$119</definedName>
    <definedName name="_xlnm.Print_Titles" localSheetId="5">'17 - ELEKTRO'!$120:$120</definedName>
    <definedName name="_xlnm.Print_Titles" localSheetId="6">'19 - TOPENÍ'!$120:$120</definedName>
    <definedName name="_xlnm.Print_Titles" localSheetId="7">'30 - NÁBYTEK'!$117:$117</definedName>
    <definedName name="_xlnm.Print_Titles" localSheetId="8">'31 - NÁBYTEK MONTÁŽ'!$117:$117</definedName>
    <definedName name="_xlnm.Print_Titles" localSheetId="9">'90 - VON'!$122:$122</definedName>
    <definedName name="_xlnm.Print_Titles" localSheetId="0">'Rekapitulace zakázky'!$92:$92</definedName>
    <definedName name="_xlnm.Print_Area" localSheetId="1">'03 - BOURÁNÍ'!$C$82:$J$108,'03 - BOURÁNÍ'!$C$114:$K$188</definedName>
    <definedName name="_xlnm.Print_Area" localSheetId="2">'08 - OMÍTKY, OBKLADY, POD...'!$C$82:$J$107,'08 - OMÍTKY, OBKLADY, POD...'!$C$113:$K$197</definedName>
    <definedName name="_xlnm.Print_Area" localSheetId="3">'10 - DVEŘE, OKNA'!$C$82:$J$99,'10 - DVEŘE, OKNA'!$C$105:$K$152</definedName>
    <definedName name="_xlnm.Print_Area" localSheetId="4">'13 - ZTI, VZT, ZAŘIZOVÁKY'!$C$82:$J$101,'13 - ZTI, VZT, ZAŘIZOVÁKY'!$C$107:$K$136</definedName>
    <definedName name="_xlnm.Print_Area" localSheetId="5">'17 - ELEKTRO'!$C$82:$J$102,'17 - ELEKTRO'!$C$108:$K$224</definedName>
    <definedName name="_xlnm.Print_Area" localSheetId="6">'19 - TOPENÍ'!$C$82:$J$102,'19 - TOPENÍ'!$C$108:$K$146</definedName>
    <definedName name="_xlnm.Print_Area" localSheetId="7">'30 - NÁBYTEK'!$C$82:$J$99,'30 - NÁBYTEK'!$C$105:$K$128</definedName>
    <definedName name="_xlnm.Print_Area" localSheetId="8">'31 - NÁBYTEK MONTÁŽ'!$C$82:$J$99,'31 - NÁBYTEK MONTÁŽ'!$C$105:$K$124</definedName>
    <definedName name="_xlnm.Print_Area" localSheetId="9">'90 - VON'!$C$82:$J$104,'90 - VON'!$C$110:$K$148</definedName>
    <definedName name="_xlnm.Print_Area" localSheetId="0">'Rekapitulace zakázky'!$D$4:$AO$76,'Rekapitulace zakázky'!$C$82:$AQ$104</definedName>
  </definedNames>
  <calcPr calcId="191029"/>
</workbook>
</file>

<file path=xl/calcChain.xml><?xml version="1.0" encoding="utf-8"?>
<calcChain xmlns="http://schemas.openxmlformats.org/spreadsheetml/2006/main">
  <c r="J37" i="10" l="1"/>
  <c r="J36" i="10"/>
  <c r="AY103" i="1" s="1"/>
  <c r="J35" i="10"/>
  <c r="AX103" i="1" s="1"/>
  <c r="BI147" i="10"/>
  <c r="BH147" i="10"/>
  <c r="BG147" i="10"/>
  <c r="BE147" i="10"/>
  <c r="T147" i="10"/>
  <c r="R147" i="10"/>
  <c r="P147" i="10"/>
  <c r="BI145" i="10"/>
  <c r="BH145" i="10"/>
  <c r="BG145" i="10"/>
  <c r="BE145" i="10"/>
  <c r="T145" i="10"/>
  <c r="R145" i="10"/>
  <c r="P145" i="10"/>
  <c r="BI143" i="10"/>
  <c r="BH143" i="10"/>
  <c r="BG143" i="10"/>
  <c r="BE143" i="10"/>
  <c r="T143" i="10"/>
  <c r="R143" i="10"/>
  <c r="P143" i="10"/>
  <c r="BI140" i="10"/>
  <c r="BH140" i="10"/>
  <c r="BG140" i="10"/>
  <c r="BE140" i="10"/>
  <c r="T140" i="10"/>
  <c r="R140" i="10"/>
  <c r="P140" i="10"/>
  <c r="BI137" i="10"/>
  <c r="BH137" i="10"/>
  <c r="BG137" i="10"/>
  <c r="BE137" i="10"/>
  <c r="T137" i="10"/>
  <c r="R137" i="10"/>
  <c r="P137" i="10"/>
  <c r="BI135" i="10"/>
  <c r="BH135" i="10"/>
  <c r="BG135" i="10"/>
  <c r="BE135" i="10"/>
  <c r="T135" i="10"/>
  <c r="R135" i="10"/>
  <c r="P135" i="10"/>
  <c r="BI132" i="10"/>
  <c r="BH132" i="10"/>
  <c r="BG132" i="10"/>
  <c r="BE132" i="10"/>
  <c r="T132" i="10"/>
  <c r="R132" i="10"/>
  <c r="P132" i="10"/>
  <c r="BI130" i="10"/>
  <c r="BH130" i="10"/>
  <c r="BG130" i="10"/>
  <c r="BE130" i="10"/>
  <c r="T130" i="10"/>
  <c r="R130" i="10"/>
  <c r="P130" i="10"/>
  <c r="BI126" i="10"/>
  <c r="BH126" i="10"/>
  <c r="BG126" i="10"/>
  <c r="BE126" i="10"/>
  <c r="T126" i="10"/>
  <c r="T125" i="10" s="1"/>
  <c r="T124" i="10" s="1"/>
  <c r="R126" i="10"/>
  <c r="R125" i="10" s="1"/>
  <c r="R124" i="10" s="1"/>
  <c r="P126" i="10"/>
  <c r="P125" i="10"/>
  <c r="P124" i="10" s="1"/>
  <c r="J120" i="10"/>
  <c r="J119" i="10"/>
  <c r="F119" i="10"/>
  <c r="F117" i="10"/>
  <c r="J92" i="10"/>
  <c r="J91" i="10"/>
  <c r="F91" i="10"/>
  <c r="F89" i="10"/>
  <c r="J18" i="10"/>
  <c r="E18" i="10"/>
  <c r="F120" i="10" s="1"/>
  <c r="J17" i="10"/>
  <c r="J12" i="10"/>
  <c r="J89" i="10" s="1"/>
  <c r="E7" i="10"/>
  <c r="E113" i="10" s="1"/>
  <c r="J37" i="9"/>
  <c r="J36" i="9"/>
  <c r="AY102" i="1" s="1"/>
  <c r="J35" i="9"/>
  <c r="AX102" i="1"/>
  <c r="BI123" i="9"/>
  <c r="BH123" i="9"/>
  <c r="BG123" i="9"/>
  <c r="BF123" i="9"/>
  <c r="T123" i="9"/>
  <c r="R123" i="9"/>
  <c r="P123" i="9"/>
  <c r="BI121" i="9"/>
  <c r="BH121" i="9"/>
  <c r="BG121" i="9"/>
  <c r="BF121" i="9"/>
  <c r="T121" i="9"/>
  <c r="R121" i="9"/>
  <c r="P121" i="9"/>
  <c r="J115" i="9"/>
  <c r="J114" i="9"/>
  <c r="F114" i="9"/>
  <c r="F112" i="9"/>
  <c r="E110" i="9"/>
  <c r="J92" i="9"/>
  <c r="J91" i="9"/>
  <c r="F91" i="9"/>
  <c r="F89" i="9"/>
  <c r="E87" i="9"/>
  <c r="J18" i="9"/>
  <c r="E18" i="9"/>
  <c r="F115" i="9" s="1"/>
  <c r="J17" i="9"/>
  <c r="J12" i="9"/>
  <c r="J89" i="9" s="1"/>
  <c r="E7" i="9"/>
  <c r="E108" i="9"/>
  <c r="J37" i="8"/>
  <c r="J36" i="8"/>
  <c r="AY101" i="1" s="1"/>
  <c r="J35" i="8"/>
  <c r="AX101" i="1" s="1"/>
  <c r="BI127" i="8"/>
  <c r="BH127" i="8"/>
  <c r="BG127" i="8"/>
  <c r="BE127" i="8"/>
  <c r="T127" i="8"/>
  <c r="R127" i="8"/>
  <c r="P127" i="8"/>
  <c r="BI125" i="8"/>
  <c r="BH125" i="8"/>
  <c r="BG125" i="8"/>
  <c r="BE125" i="8"/>
  <c r="T125" i="8"/>
  <c r="R125" i="8"/>
  <c r="P125" i="8"/>
  <c r="BI123" i="8"/>
  <c r="BH123" i="8"/>
  <c r="BG123" i="8"/>
  <c r="BE123" i="8"/>
  <c r="T123" i="8"/>
  <c r="R123" i="8"/>
  <c r="P123" i="8"/>
  <c r="BI121" i="8"/>
  <c r="BH121" i="8"/>
  <c r="BG121" i="8"/>
  <c r="BE121" i="8"/>
  <c r="T121" i="8"/>
  <c r="R121" i="8"/>
  <c r="P121" i="8"/>
  <c r="J115" i="8"/>
  <c r="J114" i="8"/>
  <c r="F114" i="8"/>
  <c r="F112" i="8"/>
  <c r="E110" i="8"/>
  <c r="J92" i="8"/>
  <c r="J91" i="8"/>
  <c r="F91" i="8"/>
  <c r="F89" i="8"/>
  <c r="E87" i="8"/>
  <c r="J18" i="8"/>
  <c r="E18" i="8"/>
  <c r="F115" i="8" s="1"/>
  <c r="J17" i="8"/>
  <c r="J12" i="8"/>
  <c r="J112" i="8"/>
  <c r="E7" i="8"/>
  <c r="E108" i="8" s="1"/>
  <c r="J37" i="7"/>
  <c r="J36" i="7"/>
  <c r="AY100" i="1"/>
  <c r="J35" i="7"/>
  <c r="AX100" i="1"/>
  <c r="BI145" i="7"/>
  <c r="BH145" i="7"/>
  <c r="BG145" i="7"/>
  <c r="BE145" i="7"/>
  <c r="T145" i="7"/>
  <c r="R145" i="7"/>
  <c r="P145" i="7"/>
  <c r="BI143" i="7"/>
  <c r="BH143" i="7"/>
  <c r="BG143" i="7"/>
  <c r="BE143" i="7"/>
  <c r="T143" i="7"/>
  <c r="R143" i="7"/>
  <c r="P143" i="7"/>
  <c r="BI140" i="7"/>
  <c r="BH140" i="7"/>
  <c r="BG140" i="7"/>
  <c r="BE140" i="7"/>
  <c r="T140" i="7"/>
  <c r="R140" i="7"/>
  <c r="P140" i="7"/>
  <c r="BI138" i="7"/>
  <c r="BH138" i="7"/>
  <c r="BG138" i="7"/>
  <c r="BE138" i="7"/>
  <c r="T138" i="7"/>
  <c r="R138" i="7"/>
  <c r="P138" i="7"/>
  <c r="BI136" i="7"/>
  <c r="BH136" i="7"/>
  <c r="BG136" i="7"/>
  <c r="BE136" i="7"/>
  <c r="T136" i="7"/>
  <c r="R136" i="7"/>
  <c r="P136" i="7"/>
  <c r="BI133" i="7"/>
  <c r="BH133" i="7"/>
  <c r="BG133" i="7"/>
  <c r="BE133" i="7"/>
  <c r="T133" i="7"/>
  <c r="R133" i="7"/>
  <c r="P133" i="7"/>
  <c r="BI131" i="7"/>
  <c r="BH131" i="7"/>
  <c r="BG131" i="7"/>
  <c r="BE131" i="7"/>
  <c r="T131" i="7"/>
  <c r="R131" i="7"/>
  <c r="P131" i="7"/>
  <c r="BI129" i="7"/>
  <c r="BH129" i="7"/>
  <c r="BG129" i="7"/>
  <c r="BE129" i="7"/>
  <c r="T129" i="7"/>
  <c r="R129" i="7"/>
  <c r="P129" i="7"/>
  <c r="BI127" i="7"/>
  <c r="BH127" i="7"/>
  <c r="BG127" i="7"/>
  <c r="BE127" i="7"/>
  <c r="T127" i="7"/>
  <c r="R127" i="7"/>
  <c r="P127" i="7"/>
  <c r="BI124" i="7"/>
  <c r="BH124" i="7"/>
  <c r="BG124" i="7"/>
  <c r="BE124" i="7"/>
  <c r="T124" i="7"/>
  <c r="T123" i="7" s="1"/>
  <c r="R124" i="7"/>
  <c r="R123" i="7" s="1"/>
  <c r="P124" i="7"/>
  <c r="P123" i="7"/>
  <c r="J118" i="7"/>
  <c r="J117" i="7"/>
  <c r="F117" i="7"/>
  <c r="F115" i="7"/>
  <c r="E113" i="7"/>
  <c r="J92" i="7"/>
  <c r="J91" i="7"/>
  <c r="F91" i="7"/>
  <c r="F89" i="7"/>
  <c r="E87" i="7"/>
  <c r="J18" i="7"/>
  <c r="E18" i="7"/>
  <c r="F92" i="7" s="1"/>
  <c r="J17" i="7"/>
  <c r="J12" i="7"/>
  <c r="J89" i="7"/>
  <c r="E7" i="7"/>
  <c r="E85" i="7" s="1"/>
  <c r="J37" i="6"/>
  <c r="J36" i="6"/>
  <c r="AY99" i="1"/>
  <c r="J35" i="6"/>
  <c r="AX99" i="1"/>
  <c r="BI223" i="6"/>
  <c r="BH223" i="6"/>
  <c r="BG223" i="6"/>
  <c r="BE223" i="6"/>
  <c r="T223" i="6"/>
  <c r="R223" i="6"/>
  <c r="P223" i="6"/>
  <c r="BI221" i="6"/>
  <c r="BH221" i="6"/>
  <c r="BG221" i="6"/>
  <c r="BE221" i="6"/>
  <c r="T221" i="6"/>
  <c r="R221" i="6"/>
  <c r="P221" i="6"/>
  <c r="BI219" i="6"/>
  <c r="BH219" i="6"/>
  <c r="BG219" i="6"/>
  <c r="BE219" i="6"/>
  <c r="T219" i="6"/>
  <c r="R219" i="6"/>
  <c r="P219" i="6"/>
  <c r="BI217" i="6"/>
  <c r="BH217" i="6"/>
  <c r="BG217" i="6"/>
  <c r="BE217" i="6"/>
  <c r="T217" i="6"/>
  <c r="R217" i="6"/>
  <c r="P217" i="6"/>
  <c r="BI215" i="6"/>
  <c r="BH215" i="6"/>
  <c r="BG215" i="6"/>
  <c r="BE215" i="6"/>
  <c r="T215" i="6"/>
  <c r="R215" i="6"/>
  <c r="P215" i="6"/>
  <c r="BI213" i="6"/>
  <c r="BH213" i="6"/>
  <c r="BG213" i="6"/>
  <c r="BE213" i="6"/>
  <c r="T213" i="6"/>
  <c r="R213" i="6"/>
  <c r="P213" i="6"/>
  <c r="BI211" i="6"/>
  <c r="BH211" i="6"/>
  <c r="BG211" i="6"/>
  <c r="BE211" i="6"/>
  <c r="T211" i="6"/>
  <c r="R211" i="6"/>
  <c r="P211" i="6"/>
  <c r="BI209" i="6"/>
  <c r="BH209" i="6"/>
  <c r="BG209" i="6"/>
  <c r="BE209" i="6"/>
  <c r="T209" i="6"/>
  <c r="R209" i="6"/>
  <c r="P209" i="6"/>
  <c r="BI207" i="6"/>
  <c r="BH207" i="6"/>
  <c r="BG207" i="6"/>
  <c r="BE207" i="6"/>
  <c r="T207" i="6"/>
  <c r="R207" i="6"/>
  <c r="P207" i="6"/>
  <c r="BI205" i="6"/>
  <c r="BH205" i="6"/>
  <c r="BG205" i="6"/>
  <c r="BE205" i="6"/>
  <c r="T205" i="6"/>
  <c r="R205" i="6"/>
  <c r="P205" i="6"/>
  <c r="BI203" i="6"/>
  <c r="BH203" i="6"/>
  <c r="BG203" i="6"/>
  <c r="BE203" i="6"/>
  <c r="T203" i="6"/>
  <c r="R203" i="6"/>
  <c r="P203" i="6"/>
  <c r="BI201" i="6"/>
  <c r="BH201" i="6"/>
  <c r="BG201" i="6"/>
  <c r="BE201" i="6"/>
  <c r="T201" i="6"/>
  <c r="R201" i="6"/>
  <c r="P201" i="6"/>
  <c r="BI199" i="6"/>
  <c r="BH199" i="6"/>
  <c r="BG199" i="6"/>
  <c r="BE199" i="6"/>
  <c r="T199" i="6"/>
  <c r="R199" i="6"/>
  <c r="P199" i="6"/>
  <c r="BI195" i="6"/>
  <c r="BH195" i="6"/>
  <c r="BG195" i="6"/>
  <c r="BE195" i="6"/>
  <c r="T195" i="6"/>
  <c r="T194" i="6"/>
  <c r="R195" i="6"/>
  <c r="R194" i="6" s="1"/>
  <c r="P195" i="6"/>
  <c r="P194" i="6" s="1"/>
  <c r="BI192" i="6"/>
  <c r="BH192" i="6"/>
  <c r="BG192" i="6"/>
  <c r="BE192" i="6"/>
  <c r="T192" i="6"/>
  <c r="R192" i="6"/>
  <c r="P192" i="6"/>
  <c r="BI190" i="6"/>
  <c r="BH190" i="6"/>
  <c r="BG190" i="6"/>
  <c r="BE190" i="6"/>
  <c r="T190" i="6"/>
  <c r="R190" i="6"/>
  <c r="P190" i="6"/>
  <c r="BI188" i="6"/>
  <c r="BH188" i="6"/>
  <c r="BG188" i="6"/>
  <c r="BE188" i="6"/>
  <c r="T188" i="6"/>
  <c r="R188" i="6"/>
  <c r="P188" i="6"/>
  <c r="BI186" i="6"/>
  <c r="BH186" i="6"/>
  <c r="BG186" i="6"/>
  <c r="BE186" i="6"/>
  <c r="T186" i="6"/>
  <c r="R186" i="6"/>
  <c r="P186" i="6"/>
  <c r="BI184" i="6"/>
  <c r="BH184" i="6"/>
  <c r="BG184" i="6"/>
  <c r="BE184" i="6"/>
  <c r="T184" i="6"/>
  <c r="R184" i="6"/>
  <c r="P184" i="6"/>
  <c r="BI182" i="6"/>
  <c r="BH182" i="6"/>
  <c r="BG182" i="6"/>
  <c r="BE182" i="6"/>
  <c r="T182" i="6"/>
  <c r="R182" i="6"/>
  <c r="P182" i="6"/>
  <c r="BI180" i="6"/>
  <c r="BH180" i="6"/>
  <c r="BG180" i="6"/>
  <c r="BE180" i="6"/>
  <c r="T180" i="6"/>
  <c r="R180" i="6"/>
  <c r="P180" i="6"/>
  <c r="BI178" i="6"/>
  <c r="BH178" i="6"/>
  <c r="BG178" i="6"/>
  <c r="BE178" i="6"/>
  <c r="T178" i="6"/>
  <c r="R178" i="6"/>
  <c r="P178" i="6"/>
  <c r="BI176" i="6"/>
  <c r="BH176" i="6"/>
  <c r="BG176" i="6"/>
  <c r="BE176" i="6"/>
  <c r="T176" i="6"/>
  <c r="R176" i="6"/>
  <c r="P176" i="6"/>
  <c r="BI174" i="6"/>
  <c r="BH174" i="6"/>
  <c r="BG174" i="6"/>
  <c r="BE174" i="6"/>
  <c r="T174" i="6"/>
  <c r="R174" i="6"/>
  <c r="P174" i="6"/>
  <c r="BI172" i="6"/>
  <c r="BH172" i="6"/>
  <c r="BG172" i="6"/>
  <c r="BE172" i="6"/>
  <c r="T172" i="6"/>
  <c r="R172" i="6"/>
  <c r="P172" i="6"/>
  <c r="BI170" i="6"/>
  <c r="BH170" i="6"/>
  <c r="BG170" i="6"/>
  <c r="BE170" i="6"/>
  <c r="T170" i="6"/>
  <c r="R170" i="6"/>
  <c r="P170" i="6"/>
  <c r="BI168" i="6"/>
  <c r="BH168" i="6"/>
  <c r="BG168" i="6"/>
  <c r="BE168" i="6"/>
  <c r="T168" i="6"/>
  <c r="R168" i="6"/>
  <c r="P168" i="6"/>
  <c r="BI166" i="6"/>
  <c r="BH166" i="6"/>
  <c r="BG166" i="6"/>
  <c r="BE166" i="6"/>
  <c r="T166" i="6"/>
  <c r="R166" i="6"/>
  <c r="P166" i="6"/>
  <c r="BI164" i="6"/>
  <c r="BH164" i="6"/>
  <c r="BG164" i="6"/>
  <c r="BE164" i="6"/>
  <c r="T164" i="6"/>
  <c r="R164" i="6"/>
  <c r="P164" i="6"/>
  <c r="BI162" i="6"/>
  <c r="BH162" i="6"/>
  <c r="BG162" i="6"/>
  <c r="BE162" i="6"/>
  <c r="T162" i="6"/>
  <c r="R162" i="6"/>
  <c r="P162" i="6"/>
  <c r="BI160" i="6"/>
  <c r="BH160" i="6"/>
  <c r="BG160" i="6"/>
  <c r="BE160" i="6"/>
  <c r="T160" i="6"/>
  <c r="R160" i="6"/>
  <c r="P160" i="6"/>
  <c r="BI158" i="6"/>
  <c r="BH158" i="6"/>
  <c r="BG158" i="6"/>
  <c r="BE158" i="6"/>
  <c r="T158" i="6"/>
  <c r="R158" i="6"/>
  <c r="P158" i="6"/>
  <c r="BI156" i="6"/>
  <c r="BH156" i="6"/>
  <c r="BG156" i="6"/>
  <c r="BE156" i="6"/>
  <c r="T156" i="6"/>
  <c r="R156" i="6"/>
  <c r="P156" i="6"/>
  <c r="BI154" i="6"/>
  <c r="BH154" i="6"/>
  <c r="BG154" i="6"/>
  <c r="BE154" i="6"/>
  <c r="T154" i="6"/>
  <c r="R154" i="6"/>
  <c r="P154" i="6"/>
  <c r="BI152" i="6"/>
  <c r="BH152" i="6"/>
  <c r="BG152" i="6"/>
  <c r="BE152" i="6"/>
  <c r="T152" i="6"/>
  <c r="R152" i="6"/>
  <c r="P152" i="6"/>
  <c r="BI150" i="6"/>
  <c r="BH150" i="6"/>
  <c r="BG150" i="6"/>
  <c r="BE150" i="6"/>
  <c r="T150" i="6"/>
  <c r="R150" i="6"/>
  <c r="P150" i="6"/>
  <c r="BI148" i="6"/>
  <c r="BH148" i="6"/>
  <c r="BG148" i="6"/>
  <c r="BE148" i="6"/>
  <c r="T148" i="6"/>
  <c r="R148" i="6"/>
  <c r="P148" i="6"/>
  <c r="BI146" i="6"/>
  <c r="BH146" i="6"/>
  <c r="BG146" i="6"/>
  <c r="BE146" i="6"/>
  <c r="T146" i="6"/>
  <c r="R146" i="6"/>
  <c r="P146" i="6"/>
  <c r="BI144" i="6"/>
  <c r="BH144" i="6"/>
  <c r="BG144" i="6"/>
  <c r="BE144" i="6"/>
  <c r="T144" i="6"/>
  <c r="R144" i="6"/>
  <c r="P144" i="6"/>
  <c r="BI142" i="6"/>
  <c r="BH142" i="6"/>
  <c r="BG142" i="6"/>
  <c r="BE142" i="6"/>
  <c r="T142" i="6"/>
  <c r="R142" i="6"/>
  <c r="P142" i="6"/>
  <c r="BI140" i="6"/>
  <c r="BH140" i="6"/>
  <c r="BG140" i="6"/>
  <c r="BE140" i="6"/>
  <c r="T140" i="6"/>
  <c r="R140" i="6"/>
  <c r="P140" i="6"/>
  <c r="BI138" i="6"/>
  <c r="BH138" i="6"/>
  <c r="BG138" i="6"/>
  <c r="BE138" i="6"/>
  <c r="T138" i="6"/>
  <c r="R138" i="6"/>
  <c r="P138" i="6"/>
  <c r="BI136" i="6"/>
  <c r="BH136" i="6"/>
  <c r="BG136" i="6"/>
  <c r="BE136" i="6"/>
  <c r="T136" i="6"/>
  <c r="R136" i="6"/>
  <c r="P136" i="6"/>
  <c r="BI134" i="6"/>
  <c r="BH134" i="6"/>
  <c r="BG134" i="6"/>
  <c r="BE134" i="6"/>
  <c r="T134" i="6"/>
  <c r="R134" i="6"/>
  <c r="P134" i="6"/>
  <c r="BI132" i="6"/>
  <c r="BH132" i="6"/>
  <c r="BG132" i="6"/>
  <c r="BE132" i="6"/>
  <c r="T132" i="6"/>
  <c r="R132" i="6"/>
  <c r="P132" i="6"/>
  <c r="BI130" i="6"/>
  <c r="BH130" i="6"/>
  <c r="BG130" i="6"/>
  <c r="BE130" i="6"/>
  <c r="T130" i="6"/>
  <c r="R130" i="6"/>
  <c r="P130" i="6"/>
  <c r="BI128" i="6"/>
  <c r="BH128" i="6"/>
  <c r="BG128" i="6"/>
  <c r="BE128" i="6"/>
  <c r="T128" i="6"/>
  <c r="R128" i="6"/>
  <c r="P128" i="6"/>
  <c r="BI126" i="6"/>
  <c r="BH126" i="6"/>
  <c r="BG126" i="6"/>
  <c r="BE126" i="6"/>
  <c r="T126" i="6"/>
  <c r="R126" i="6"/>
  <c r="P126" i="6"/>
  <c r="BI124" i="6"/>
  <c r="BH124" i="6"/>
  <c r="BG124" i="6"/>
  <c r="BE124" i="6"/>
  <c r="T124" i="6"/>
  <c r="R124" i="6"/>
  <c r="P124" i="6"/>
  <c r="J118" i="6"/>
  <c r="J117" i="6"/>
  <c r="F117" i="6"/>
  <c r="F115" i="6"/>
  <c r="E113" i="6"/>
  <c r="J92" i="6"/>
  <c r="J91" i="6"/>
  <c r="F91" i="6"/>
  <c r="F89" i="6"/>
  <c r="E87" i="6"/>
  <c r="J18" i="6"/>
  <c r="E18" i="6"/>
  <c r="F92" i="6" s="1"/>
  <c r="J17" i="6"/>
  <c r="J12" i="6"/>
  <c r="J89" i="6" s="1"/>
  <c r="E7" i="6"/>
  <c r="E85" i="6"/>
  <c r="J37" i="5"/>
  <c r="J36" i="5"/>
  <c r="AY98" i="1" s="1"/>
  <c r="J35" i="5"/>
  <c r="AX98" i="1"/>
  <c r="BI135" i="5"/>
  <c r="BH135" i="5"/>
  <c r="BG135" i="5"/>
  <c r="BE135" i="5"/>
  <c r="T135" i="5"/>
  <c r="R135" i="5"/>
  <c r="P135" i="5"/>
  <c r="BI133" i="5"/>
  <c r="BH133" i="5"/>
  <c r="BG133" i="5"/>
  <c r="BE133" i="5"/>
  <c r="T133" i="5"/>
  <c r="R133" i="5"/>
  <c r="P133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R128" i="5"/>
  <c r="P128" i="5"/>
  <c r="BI125" i="5"/>
  <c r="BH125" i="5"/>
  <c r="BG125" i="5"/>
  <c r="BE125" i="5"/>
  <c r="T125" i="5"/>
  <c r="R125" i="5"/>
  <c r="P125" i="5"/>
  <c r="BI123" i="5"/>
  <c r="BH123" i="5"/>
  <c r="BG123" i="5"/>
  <c r="BE123" i="5"/>
  <c r="T123" i="5"/>
  <c r="R123" i="5"/>
  <c r="P123" i="5"/>
  <c r="J117" i="5"/>
  <c r="J116" i="5"/>
  <c r="F116" i="5"/>
  <c r="F114" i="5"/>
  <c r="E112" i="5"/>
  <c r="J92" i="5"/>
  <c r="J91" i="5"/>
  <c r="F91" i="5"/>
  <c r="F89" i="5"/>
  <c r="E87" i="5"/>
  <c r="J18" i="5"/>
  <c r="E18" i="5"/>
  <c r="F117" i="5" s="1"/>
  <c r="J17" i="5"/>
  <c r="J12" i="5"/>
  <c r="J114" i="5"/>
  <c r="E7" i="5"/>
  <c r="E110" i="5" s="1"/>
  <c r="J37" i="4"/>
  <c r="J36" i="4"/>
  <c r="AY97" i="1"/>
  <c r="J35" i="4"/>
  <c r="AX97" i="1" s="1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7" i="4"/>
  <c r="BH137" i="4"/>
  <c r="BG137" i="4"/>
  <c r="BE137" i="4"/>
  <c r="T137" i="4"/>
  <c r="R137" i="4"/>
  <c r="P137" i="4"/>
  <c r="BI135" i="4"/>
  <c r="BH135" i="4"/>
  <c r="BG135" i="4"/>
  <c r="BE135" i="4"/>
  <c r="T135" i="4"/>
  <c r="R135" i="4"/>
  <c r="P135" i="4"/>
  <c r="BI133" i="4"/>
  <c r="BH133" i="4"/>
  <c r="BG133" i="4"/>
  <c r="BE133" i="4"/>
  <c r="T133" i="4"/>
  <c r="R133" i="4"/>
  <c r="P133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R125" i="4"/>
  <c r="P125" i="4"/>
  <c r="BI123" i="4"/>
  <c r="BH123" i="4"/>
  <c r="BG123" i="4"/>
  <c r="BE123" i="4"/>
  <c r="T123" i="4"/>
  <c r="R123" i="4"/>
  <c r="P123" i="4"/>
  <c r="BI121" i="4"/>
  <c r="BH121" i="4"/>
  <c r="BG121" i="4"/>
  <c r="BE121" i="4"/>
  <c r="T121" i="4"/>
  <c r="R121" i="4"/>
  <c r="P121" i="4"/>
  <c r="J115" i="4"/>
  <c r="J114" i="4"/>
  <c r="F114" i="4"/>
  <c r="F112" i="4"/>
  <c r="E110" i="4"/>
  <c r="J92" i="4"/>
  <c r="J91" i="4"/>
  <c r="F91" i="4"/>
  <c r="F89" i="4"/>
  <c r="E87" i="4"/>
  <c r="J18" i="4"/>
  <c r="E18" i="4"/>
  <c r="F115" i="4" s="1"/>
  <c r="J17" i="4"/>
  <c r="J12" i="4"/>
  <c r="J112" i="4" s="1"/>
  <c r="E7" i="4"/>
  <c r="E108" i="4"/>
  <c r="J37" i="3"/>
  <c r="J36" i="3"/>
  <c r="AY96" i="1" s="1"/>
  <c r="J35" i="3"/>
  <c r="AX96" i="1"/>
  <c r="BI193" i="3"/>
  <c r="BH193" i="3"/>
  <c r="BG193" i="3"/>
  <c r="BE193" i="3"/>
  <c r="T193" i="3"/>
  <c r="R193" i="3"/>
  <c r="P193" i="3"/>
  <c r="BI191" i="3"/>
  <c r="BH191" i="3"/>
  <c r="BG191" i="3"/>
  <c r="BE191" i="3"/>
  <c r="T191" i="3"/>
  <c r="R191" i="3"/>
  <c r="P191" i="3"/>
  <c r="BI189" i="3"/>
  <c r="BH189" i="3"/>
  <c r="BG189" i="3"/>
  <c r="BE189" i="3"/>
  <c r="T189" i="3"/>
  <c r="R189" i="3"/>
  <c r="P189" i="3"/>
  <c r="BI187" i="3"/>
  <c r="BH187" i="3"/>
  <c r="BG187" i="3"/>
  <c r="BE187" i="3"/>
  <c r="T187" i="3"/>
  <c r="R187" i="3"/>
  <c r="P187" i="3"/>
  <c r="BI185" i="3"/>
  <c r="BH185" i="3"/>
  <c r="BG185" i="3"/>
  <c r="BE185" i="3"/>
  <c r="T185" i="3"/>
  <c r="R185" i="3"/>
  <c r="P185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79" i="3"/>
  <c r="BH179" i="3"/>
  <c r="BG179" i="3"/>
  <c r="BE179" i="3"/>
  <c r="T179" i="3"/>
  <c r="R179" i="3"/>
  <c r="P179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2" i="3"/>
  <c r="BH172" i="3"/>
  <c r="BG172" i="3"/>
  <c r="BE172" i="3"/>
  <c r="T172" i="3"/>
  <c r="R172" i="3"/>
  <c r="P172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4" i="3"/>
  <c r="BH164" i="3"/>
  <c r="BG164" i="3"/>
  <c r="BE164" i="3"/>
  <c r="T164" i="3"/>
  <c r="R164" i="3"/>
  <c r="P164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6" i="3"/>
  <c r="BH156" i="3"/>
  <c r="BG156" i="3"/>
  <c r="BE156" i="3"/>
  <c r="T156" i="3"/>
  <c r="R156" i="3"/>
  <c r="P156" i="3"/>
  <c r="BI153" i="3"/>
  <c r="BH153" i="3"/>
  <c r="BG153" i="3"/>
  <c r="BE153" i="3"/>
  <c r="T153" i="3"/>
  <c r="T152" i="3"/>
  <c r="R153" i="3"/>
  <c r="R152" i="3"/>
  <c r="P153" i="3"/>
  <c r="P152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4" i="3"/>
  <c r="BH144" i="3"/>
  <c r="BG144" i="3"/>
  <c r="BE144" i="3"/>
  <c r="T144" i="3"/>
  <c r="T143" i="3"/>
  <c r="R144" i="3"/>
  <c r="R143" i="3"/>
  <c r="P144" i="3"/>
  <c r="P143" i="3"/>
  <c r="BI141" i="3"/>
  <c r="BH141" i="3"/>
  <c r="BG141" i="3"/>
  <c r="BE141" i="3"/>
  <c r="T141" i="3"/>
  <c r="T140" i="3"/>
  <c r="R141" i="3"/>
  <c r="R140" i="3"/>
  <c r="P141" i="3"/>
  <c r="P140" i="3" s="1"/>
  <c r="BI136" i="3"/>
  <c r="BH136" i="3"/>
  <c r="BG136" i="3"/>
  <c r="BE136" i="3"/>
  <c r="T136" i="3"/>
  <c r="R136" i="3"/>
  <c r="P136" i="3"/>
  <c r="BI134" i="3"/>
  <c r="BH134" i="3"/>
  <c r="BG134" i="3"/>
  <c r="BE134" i="3"/>
  <c r="T134" i="3"/>
  <c r="R134" i="3"/>
  <c r="P134" i="3"/>
  <c r="BI132" i="3"/>
  <c r="BH132" i="3"/>
  <c r="BG132" i="3"/>
  <c r="BE132" i="3"/>
  <c r="T132" i="3"/>
  <c r="R132" i="3"/>
  <c r="P132" i="3"/>
  <c r="BI129" i="3"/>
  <c r="BH129" i="3"/>
  <c r="BG129" i="3"/>
  <c r="BE129" i="3"/>
  <c r="T129" i="3"/>
  <c r="T128" i="3" s="1"/>
  <c r="R129" i="3"/>
  <c r="R128" i="3" s="1"/>
  <c r="P129" i="3"/>
  <c r="P128" i="3"/>
  <c r="J123" i="3"/>
  <c r="J122" i="3"/>
  <c r="F122" i="3"/>
  <c r="F120" i="3"/>
  <c r="E118" i="3"/>
  <c r="J92" i="3"/>
  <c r="J91" i="3"/>
  <c r="F91" i="3"/>
  <c r="F89" i="3"/>
  <c r="E87" i="3"/>
  <c r="J18" i="3"/>
  <c r="E18" i="3"/>
  <c r="F123" i="3"/>
  <c r="J17" i="3"/>
  <c r="J12" i="3"/>
  <c r="J120" i="3"/>
  <c r="E7" i="3"/>
  <c r="E85" i="3"/>
  <c r="J182" i="2"/>
  <c r="J37" i="2"/>
  <c r="J36" i="2"/>
  <c r="AY95" i="1" s="1"/>
  <c r="J35" i="2"/>
  <c r="AX95" i="1"/>
  <c r="BI184" i="2"/>
  <c r="BH184" i="2"/>
  <c r="BG184" i="2"/>
  <c r="BE184" i="2"/>
  <c r="T184" i="2"/>
  <c r="T183" i="2" s="1"/>
  <c r="R184" i="2"/>
  <c r="R183" i="2"/>
  <c r="P184" i="2"/>
  <c r="P183" i="2"/>
  <c r="J106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0" i="2"/>
  <c r="BH130" i="2"/>
  <c r="BG130" i="2"/>
  <c r="BE130" i="2"/>
  <c r="T130" i="2"/>
  <c r="R130" i="2"/>
  <c r="P130" i="2"/>
  <c r="J124" i="2"/>
  <c r="J123" i="2"/>
  <c r="F123" i="2"/>
  <c r="F121" i="2"/>
  <c r="E119" i="2"/>
  <c r="J92" i="2"/>
  <c r="J91" i="2"/>
  <c r="F91" i="2"/>
  <c r="F89" i="2"/>
  <c r="E87" i="2"/>
  <c r="J18" i="2"/>
  <c r="E18" i="2"/>
  <c r="F124" i="2"/>
  <c r="J17" i="2"/>
  <c r="J12" i="2"/>
  <c r="J121" i="2" s="1"/>
  <c r="E7" i="2"/>
  <c r="E117" i="2"/>
  <c r="L90" i="1"/>
  <c r="AM90" i="1"/>
  <c r="AM89" i="1"/>
  <c r="L89" i="1"/>
  <c r="AM87" i="1"/>
  <c r="L87" i="1"/>
  <c r="L85" i="1"/>
  <c r="L84" i="1"/>
  <c r="J170" i="2"/>
  <c r="J156" i="2"/>
  <c r="BK148" i="2"/>
  <c r="BK146" i="2"/>
  <c r="BK144" i="2"/>
  <c r="J138" i="2"/>
  <c r="J136" i="2"/>
  <c r="BK132" i="2"/>
  <c r="BK130" i="2"/>
  <c r="J184" i="2"/>
  <c r="BK178" i="2"/>
  <c r="J165" i="2"/>
  <c r="J163" i="2"/>
  <c r="J160" i="2"/>
  <c r="J158" i="2"/>
  <c r="BK154" i="2"/>
  <c r="BK173" i="2"/>
  <c r="J187" i="3"/>
  <c r="BK176" i="3"/>
  <c r="BK172" i="3"/>
  <c r="BK168" i="3"/>
  <c r="BK162" i="3"/>
  <c r="BK153" i="3"/>
  <c r="BK134" i="3"/>
  <c r="J168" i="3"/>
  <c r="BK148" i="3"/>
  <c r="BK141" i="3"/>
  <c r="BK129" i="3"/>
  <c r="J170" i="3"/>
  <c r="BK158" i="3"/>
  <c r="BK150" i="3"/>
  <c r="BK136" i="3"/>
  <c r="J129" i="3"/>
  <c r="BK189" i="3"/>
  <c r="BK185" i="3"/>
  <c r="BK183" i="3"/>
  <c r="BK181" i="3"/>
  <c r="BK179" i="3"/>
  <c r="BK164" i="3"/>
  <c r="J158" i="3"/>
  <c r="BK156" i="3"/>
  <c r="J150" i="3"/>
  <c r="J136" i="3"/>
  <c r="BK133" i="4"/>
  <c r="BK129" i="4"/>
  <c r="J149" i="4"/>
  <c r="J143" i="4"/>
  <c r="BK137" i="4"/>
  <c r="J125" i="4"/>
  <c r="BK149" i="4"/>
  <c r="J145" i="4"/>
  <c r="BK143" i="4"/>
  <c r="J139" i="4"/>
  <c r="J135" i="4"/>
  <c r="J131" i="4"/>
  <c r="BK121" i="4"/>
  <c r="BK145" i="4"/>
  <c r="BK131" i="4"/>
  <c r="J123" i="4"/>
  <c r="J121" i="4"/>
  <c r="J123" i="5"/>
  <c r="BK133" i="5"/>
  <c r="BK125" i="5"/>
  <c r="BK130" i="5"/>
  <c r="J125" i="5"/>
  <c r="J223" i="6"/>
  <c r="BK217" i="6"/>
  <c r="J211" i="6"/>
  <c r="J209" i="6"/>
  <c r="J205" i="6"/>
  <c r="J201" i="6"/>
  <c r="BK192" i="6"/>
  <c r="BK186" i="6"/>
  <c r="J180" i="6"/>
  <c r="BK172" i="6"/>
  <c r="BK168" i="6"/>
  <c r="J162" i="6"/>
  <c r="BK154" i="6"/>
  <c r="BK150" i="6"/>
  <c r="BK146" i="6"/>
  <c r="J136" i="6"/>
  <c r="BK221" i="6"/>
  <c r="J213" i="6"/>
  <c r="BK207" i="6"/>
  <c r="BK205" i="6"/>
  <c r="J195" i="6"/>
  <c r="BK162" i="6"/>
  <c r="BK152" i="6"/>
  <c r="J150" i="6"/>
  <c r="J144" i="6"/>
  <c r="J134" i="6"/>
  <c r="J128" i="6"/>
  <c r="BK124" i="6"/>
  <c r="BK223" i="6"/>
  <c r="J221" i="6"/>
  <c r="J219" i="6"/>
  <c r="J217" i="6"/>
  <c r="J203" i="6"/>
  <c r="J192" i="6"/>
  <c r="BK190" i="6"/>
  <c r="J186" i="6"/>
  <c r="J184" i="6"/>
  <c r="J182" i="6"/>
  <c r="BK180" i="6"/>
  <c r="BK176" i="6"/>
  <c r="BK174" i="6"/>
  <c r="J168" i="6"/>
  <c r="BK156" i="6"/>
  <c r="BK144" i="6"/>
  <c r="BK140" i="6"/>
  <c r="BK136" i="6"/>
  <c r="J132" i="6"/>
  <c r="BK130" i="6"/>
  <c r="J199" i="6"/>
  <c r="BK188" i="6"/>
  <c r="J178" i="6"/>
  <c r="J170" i="6"/>
  <c r="J164" i="6"/>
  <c r="J160" i="6"/>
  <c r="J146" i="6"/>
  <c r="BK132" i="6"/>
  <c r="BK128" i="6"/>
  <c r="BK138" i="7"/>
  <c r="BK129" i="7"/>
  <c r="J145" i="7"/>
  <c r="J129" i="7"/>
  <c r="BK145" i="7"/>
  <c r="J138" i="7"/>
  <c r="J131" i="7"/>
  <c r="BK136" i="7"/>
  <c r="BK131" i="7"/>
  <c r="BK124" i="7"/>
  <c r="J121" i="8"/>
  <c r="BK125" i="8"/>
  <c r="J125" i="8"/>
  <c r="BK121" i="8"/>
  <c r="J123" i="9"/>
  <c r="BK123" i="9"/>
  <c r="BK147" i="10"/>
  <c r="J135" i="10"/>
  <c r="J130" i="10"/>
  <c r="J140" i="10"/>
  <c r="J145" i="10"/>
  <c r="BK132" i="10"/>
  <c r="BK130" i="10"/>
  <c r="BK126" i="10"/>
  <c r="BK168" i="2"/>
  <c r="J154" i="2"/>
  <c r="J146" i="2"/>
  <c r="BK138" i="2"/>
  <c r="J134" i="2"/>
  <c r="J130" i="2"/>
  <c r="BK180" i="2"/>
  <c r="J180" i="2"/>
  <c r="J178" i="2"/>
  <c r="BK163" i="2"/>
  <c r="BK160" i="2"/>
  <c r="BK158" i="2"/>
  <c r="BK156" i="2"/>
  <c r="BK150" i="2"/>
  <c r="BK184" i="2"/>
  <c r="J173" i="2"/>
  <c r="BK175" i="2"/>
  <c r="J175" i="2"/>
  <c r="J193" i="3"/>
  <c r="J191" i="3"/>
  <c r="J168" i="2"/>
  <c r="BK165" i="2"/>
  <c r="J150" i="2"/>
  <c r="J148" i="2"/>
  <c r="J144" i="2"/>
  <c r="BK136" i="2"/>
  <c r="BK134" i="2"/>
  <c r="J132" i="2"/>
  <c r="AS94" i="1"/>
  <c r="BK170" i="2"/>
  <c r="BK191" i="3"/>
  <c r="J189" i="3"/>
  <c r="J179" i="3"/>
  <c r="BK174" i="3"/>
  <c r="BK170" i="3"/>
  <c r="BK166" i="3"/>
  <c r="BK160" i="3"/>
  <c r="J144" i="3"/>
  <c r="J174" i="3"/>
  <c r="J160" i="3"/>
  <c r="BK144" i="3"/>
  <c r="J134" i="3"/>
  <c r="J176" i="3"/>
  <c r="J164" i="3"/>
  <c r="J156" i="3"/>
  <c r="J141" i="3"/>
  <c r="BK132" i="3"/>
  <c r="BK193" i="3"/>
  <c r="BK187" i="3"/>
  <c r="J185" i="3"/>
  <c r="J183" i="3"/>
  <c r="J181" i="3"/>
  <c r="J172" i="3"/>
  <c r="J166" i="3"/>
  <c r="J162" i="3"/>
  <c r="J153" i="3"/>
  <c r="J148" i="3"/>
  <c r="J132" i="3"/>
  <c r="BK139" i="4"/>
  <c r="J127" i="4"/>
  <c r="J151" i="4"/>
  <c r="J147" i="4"/>
  <c r="J133" i="4"/>
  <c r="BK127" i="4"/>
  <c r="BK123" i="4"/>
  <c r="BK147" i="4"/>
  <c r="BK141" i="4"/>
  <c r="J137" i="4"/>
  <c r="J129" i="4"/>
  <c r="BK151" i="4"/>
  <c r="J141" i="4"/>
  <c r="BK135" i="4"/>
  <c r="BK125" i="4"/>
  <c r="BK135" i="5"/>
  <c r="BK128" i="5"/>
  <c r="J135" i="5"/>
  <c r="J130" i="5"/>
  <c r="J133" i="5"/>
  <c r="J128" i="5"/>
  <c r="BK123" i="5"/>
  <c r="BK219" i="6"/>
  <c r="J215" i="6"/>
  <c r="BK213" i="6"/>
  <c r="J207" i="6"/>
  <c r="BK203" i="6"/>
  <c r="BK195" i="6"/>
  <c r="J188" i="6"/>
  <c r="BK184" i="6"/>
  <c r="J176" i="6"/>
  <c r="BK170" i="6"/>
  <c r="J166" i="6"/>
  <c r="BK158" i="6"/>
  <c r="J152" i="6"/>
  <c r="J148" i="6"/>
  <c r="J138" i="6"/>
  <c r="J126" i="6"/>
  <c r="BK215" i="6"/>
  <c r="BK211" i="6"/>
  <c r="BK209" i="6"/>
  <c r="BK199" i="6"/>
  <c r="BK164" i="6"/>
  <c r="BK160" i="6"/>
  <c r="J156" i="6"/>
  <c r="BK178" i="6"/>
  <c r="J172" i="6"/>
  <c r="J158" i="6"/>
  <c r="J154" i="6"/>
  <c r="BK142" i="6"/>
  <c r="BK138" i="6"/>
  <c r="BK134" i="6"/>
  <c r="J124" i="6"/>
  <c r="BK201" i="6"/>
  <c r="J190" i="6"/>
  <c r="BK182" i="6"/>
  <c r="J174" i="6"/>
  <c r="BK166" i="6"/>
  <c r="BK148" i="6"/>
  <c r="J142" i="6"/>
  <c r="J140" i="6"/>
  <c r="J130" i="6"/>
  <c r="BK126" i="6"/>
  <c r="J140" i="7"/>
  <c r="J136" i="7"/>
  <c r="J124" i="7"/>
  <c r="J143" i="7"/>
  <c r="BK127" i="7"/>
  <c r="BK140" i="7"/>
  <c r="J133" i="7"/>
  <c r="BK143" i="7"/>
  <c r="BK133" i="7"/>
  <c r="J127" i="7"/>
  <c r="J123" i="8"/>
  <c r="J127" i="8"/>
  <c r="BK127" i="8"/>
  <c r="BK123" i="8"/>
  <c r="J121" i="9"/>
  <c r="BK121" i="9"/>
  <c r="BK145" i="10"/>
  <c r="J132" i="10"/>
  <c r="J126" i="10"/>
  <c r="BK143" i="10"/>
  <c r="J147" i="10"/>
  <c r="J143" i="10"/>
  <c r="J137" i="10"/>
  <c r="BK135" i="10"/>
  <c r="BK140" i="10"/>
  <c r="BK137" i="10"/>
  <c r="P129" i="2" l="1"/>
  <c r="BK143" i="2"/>
  <c r="J143" i="2"/>
  <c r="J99" i="2" s="1"/>
  <c r="T143" i="2"/>
  <c r="R153" i="2"/>
  <c r="P162" i="2"/>
  <c r="BK167" i="2"/>
  <c r="J167" i="2" s="1"/>
  <c r="J103" i="2" s="1"/>
  <c r="T167" i="2"/>
  <c r="P172" i="2"/>
  <c r="BK177" i="2"/>
  <c r="J177" i="2" s="1"/>
  <c r="J105" i="2" s="1"/>
  <c r="R177" i="2"/>
  <c r="P131" i="3"/>
  <c r="P127" i="3"/>
  <c r="T131" i="3"/>
  <c r="T127" i="3" s="1"/>
  <c r="BK147" i="3"/>
  <c r="J147" i="3"/>
  <c r="J103" i="3" s="1"/>
  <c r="R147" i="3"/>
  <c r="P155" i="3"/>
  <c r="T155" i="3"/>
  <c r="R178" i="3"/>
  <c r="BK120" i="4"/>
  <c r="BK119" i="4" s="1"/>
  <c r="J119" i="4" s="1"/>
  <c r="J97" i="4" s="1"/>
  <c r="R120" i="4"/>
  <c r="R119" i="4"/>
  <c r="R118" i="4" s="1"/>
  <c r="BK122" i="5"/>
  <c r="J122" i="5" s="1"/>
  <c r="J98" i="5" s="1"/>
  <c r="R122" i="5"/>
  <c r="BK127" i="5"/>
  <c r="J127" i="5" s="1"/>
  <c r="J99" i="5" s="1"/>
  <c r="T127" i="5"/>
  <c r="P132" i="5"/>
  <c r="T132" i="5"/>
  <c r="T121" i="5" s="1"/>
  <c r="T120" i="5" s="1"/>
  <c r="BK123" i="6"/>
  <c r="J123" i="6" s="1"/>
  <c r="J98" i="6" s="1"/>
  <c r="R198" i="6"/>
  <c r="R197" i="6"/>
  <c r="T126" i="7"/>
  <c r="R135" i="7"/>
  <c r="R142" i="7"/>
  <c r="BK120" i="8"/>
  <c r="J120" i="8" s="1"/>
  <c r="J98" i="8" s="1"/>
  <c r="T120" i="9"/>
  <c r="T119" i="9"/>
  <c r="T118" i="9"/>
  <c r="BK129" i="10"/>
  <c r="J129" i="10"/>
  <c r="J100" i="10" s="1"/>
  <c r="R129" i="2"/>
  <c r="P143" i="2"/>
  <c r="BK153" i="2"/>
  <c r="J153" i="2"/>
  <c r="J101" i="2"/>
  <c r="T153" i="2"/>
  <c r="R162" i="2"/>
  <c r="P167" i="2"/>
  <c r="R172" i="2"/>
  <c r="T177" i="2"/>
  <c r="R131" i="3"/>
  <c r="R127" i="3"/>
  <c r="BK155" i="3"/>
  <c r="J155" i="3" s="1"/>
  <c r="J105" i="3" s="1"/>
  <c r="P178" i="3"/>
  <c r="P146" i="3" s="1"/>
  <c r="R123" i="6"/>
  <c r="R122" i="6" s="1"/>
  <c r="R121" i="6" s="1"/>
  <c r="P198" i="6"/>
  <c r="P197" i="6"/>
  <c r="BK126" i="7"/>
  <c r="J126" i="7"/>
  <c r="J99" i="7"/>
  <c r="T135" i="7"/>
  <c r="T122" i="7" s="1"/>
  <c r="T121" i="7" s="1"/>
  <c r="T142" i="7"/>
  <c r="T120" i="8"/>
  <c r="T119" i="8"/>
  <c r="T118" i="8"/>
  <c r="BK120" i="9"/>
  <c r="J120" i="9" s="1"/>
  <c r="J98" i="9" s="1"/>
  <c r="T129" i="10"/>
  <c r="P123" i="6"/>
  <c r="P122" i="6" s="1"/>
  <c r="P121" i="6" s="1"/>
  <c r="AU99" i="1" s="1"/>
  <c r="T198" i="6"/>
  <c r="T197" i="6"/>
  <c r="R126" i="7"/>
  <c r="R122" i="7" s="1"/>
  <c r="R121" i="7" s="1"/>
  <c r="P135" i="7"/>
  <c r="P142" i="7"/>
  <c r="R120" i="8"/>
  <c r="R119" i="8" s="1"/>
  <c r="R118" i="8" s="1"/>
  <c r="R120" i="9"/>
  <c r="R119" i="9" s="1"/>
  <c r="R118" i="9" s="1"/>
  <c r="R129" i="10"/>
  <c r="P134" i="10"/>
  <c r="BK129" i="2"/>
  <c r="T129" i="2"/>
  <c r="T128" i="2" s="1"/>
  <c r="R143" i="2"/>
  <c r="P153" i="2"/>
  <c r="BK162" i="2"/>
  <c r="J162" i="2" s="1"/>
  <c r="J102" i="2" s="1"/>
  <c r="T162" i="2"/>
  <c r="R167" i="2"/>
  <c r="BK172" i="2"/>
  <c r="J172" i="2"/>
  <c r="J104" i="2" s="1"/>
  <c r="T172" i="2"/>
  <c r="P177" i="2"/>
  <c r="BK131" i="3"/>
  <c r="J131" i="3" s="1"/>
  <c r="J99" i="3" s="1"/>
  <c r="P147" i="3"/>
  <c r="T147" i="3"/>
  <c r="R155" i="3"/>
  <c r="BK178" i="3"/>
  <c r="J178" i="3" s="1"/>
  <c r="J106" i="3" s="1"/>
  <c r="T178" i="3"/>
  <c r="P120" i="4"/>
  <c r="P119" i="4"/>
  <c r="P118" i="4" s="1"/>
  <c r="AU97" i="1" s="1"/>
  <c r="T120" i="4"/>
  <c r="T119" i="4" s="1"/>
  <c r="T118" i="4" s="1"/>
  <c r="P122" i="5"/>
  <c r="T122" i="5"/>
  <c r="P127" i="5"/>
  <c r="R127" i="5"/>
  <c r="BK132" i="5"/>
  <c r="J132" i="5"/>
  <c r="J100" i="5"/>
  <c r="R132" i="5"/>
  <c r="T123" i="6"/>
  <c r="T122" i="6" s="1"/>
  <c r="T121" i="6" s="1"/>
  <c r="BK198" i="6"/>
  <c r="J198" i="6" s="1"/>
  <c r="J101" i="6" s="1"/>
  <c r="P126" i="7"/>
  <c r="P122" i="7" s="1"/>
  <c r="P121" i="7" s="1"/>
  <c r="AU100" i="1" s="1"/>
  <c r="BK135" i="7"/>
  <c r="J135" i="7"/>
  <c r="J100" i="7" s="1"/>
  <c r="BK142" i="7"/>
  <c r="J142" i="7" s="1"/>
  <c r="J101" i="7" s="1"/>
  <c r="P120" i="8"/>
  <c r="P119" i="8" s="1"/>
  <c r="P118" i="8" s="1"/>
  <c r="AU101" i="1" s="1"/>
  <c r="P120" i="9"/>
  <c r="P119" i="9"/>
  <c r="P118" i="9"/>
  <c r="AU102" i="1" s="1"/>
  <c r="P129" i="10"/>
  <c r="BK134" i="10"/>
  <c r="J134" i="10" s="1"/>
  <c r="J101" i="10" s="1"/>
  <c r="R134" i="10"/>
  <c r="T134" i="10"/>
  <c r="BK139" i="10"/>
  <c r="J139" i="10" s="1"/>
  <c r="J102" i="10" s="1"/>
  <c r="P139" i="10"/>
  <c r="R139" i="10"/>
  <c r="T139" i="10"/>
  <c r="BK142" i="10"/>
  <c r="J142" i="10" s="1"/>
  <c r="J103" i="10" s="1"/>
  <c r="P142" i="10"/>
  <c r="R142" i="10"/>
  <c r="T142" i="10"/>
  <c r="BK128" i="3"/>
  <c r="J128" i="3" s="1"/>
  <c r="J98" i="3" s="1"/>
  <c r="BK152" i="3"/>
  <c r="J152" i="3"/>
  <c r="J104" i="3" s="1"/>
  <c r="BK194" i="6"/>
  <c r="J194" i="6" s="1"/>
  <c r="J99" i="6" s="1"/>
  <c r="BK123" i="7"/>
  <c r="J123" i="7" s="1"/>
  <c r="J98" i="7" s="1"/>
  <c r="BK183" i="2"/>
  <c r="J183" i="2" s="1"/>
  <c r="J107" i="2" s="1"/>
  <c r="BK140" i="3"/>
  <c r="J140" i="3" s="1"/>
  <c r="J100" i="3" s="1"/>
  <c r="BK143" i="3"/>
  <c r="J143" i="3"/>
  <c r="J101" i="3"/>
  <c r="BK125" i="10"/>
  <c r="BK124" i="10" s="1"/>
  <c r="J124" i="10" s="1"/>
  <c r="J97" i="10" s="1"/>
  <c r="BF130" i="10"/>
  <c r="BF140" i="10"/>
  <c r="BF143" i="10"/>
  <c r="F92" i="10"/>
  <c r="J117" i="10"/>
  <c r="BF135" i="10"/>
  <c r="BF145" i="10"/>
  <c r="BF147" i="10"/>
  <c r="E85" i="10"/>
  <c r="BF126" i="10"/>
  <c r="BF132" i="10"/>
  <c r="BF137" i="10"/>
  <c r="F92" i="9"/>
  <c r="BE123" i="9"/>
  <c r="J112" i="9"/>
  <c r="E85" i="9"/>
  <c r="BE121" i="9"/>
  <c r="E85" i="8"/>
  <c r="J89" i="8"/>
  <c r="F92" i="8"/>
  <c r="BF121" i="8"/>
  <c r="BF123" i="8"/>
  <c r="BF125" i="8"/>
  <c r="BF127" i="8"/>
  <c r="E111" i="7"/>
  <c r="F118" i="7"/>
  <c r="BF124" i="7"/>
  <c r="BF131" i="7"/>
  <c r="BF140" i="7"/>
  <c r="BF145" i="7"/>
  <c r="BF136" i="7"/>
  <c r="J115" i="7"/>
  <c r="BF127" i="7"/>
  <c r="BF129" i="7"/>
  <c r="BF138" i="7"/>
  <c r="BF143" i="7"/>
  <c r="BF133" i="7"/>
  <c r="E111" i="6"/>
  <c r="F118" i="6"/>
  <c r="BF128" i="6"/>
  <c r="BF138" i="6"/>
  <c r="BF140" i="6"/>
  <c r="BF142" i="6"/>
  <c r="BF144" i="6"/>
  <c r="BF148" i="6"/>
  <c r="BF166" i="6"/>
  <c r="BF170" i="6"/>
  <c r="BF172" i="6"/>
  <c r="BF174" i="6"/>
  <c r="BF178" i="6"/>
  <c r="BF180" i="6"/>
  <c r="BF184" i="6"/>
  <c r="BF186" i="6"/>
  <c r="BF199" i="6"/>
  <c r="BF205" i="6"/>
  <c r="J115" i="6"/>
  <c r="BF126" i="6"/>
  <c r="BF134" i="6"/>
  <c r="BF150" i="6"/>
  <c r="BF152" i="6"/>
  <c r="BF156" i="6"/>
  <c r="BF158" i="6"/>
  <c r="BF162" i="6"/>
  <c r="BF164" i="6"/>
  <c r="BF168" i="6"/>
  <c r="BF188" i="6"/>
  <c r="BF190" i="6"/>
  <c r="BF201" i="6"/>
  <c r="BF207" i="6"/>
  <c r="BF211" i="6"/>
  <c r="BF124" i="6"/>
  <c r="BF132" i="6"/>
  <c r="BF154" i="6"/>
  <c r="BF192" i="6"/>
  <c r="BF195" i="6"/>
  <c r="BF213" i="6"/>
  <c r="BF130" i="6"/>
  <c r="BF136" i="6"/>
  <c r="BF146" i="6"/>
  <c r="BF160" i="6"/>
  <c r="BF176" i="6"/>
  <c r="BF182" i="6"/>
  <c r="BF203" i="6"/>
  <c r="BF209" i="6"/>
  <c r="BF215" i="6"/>
  <c r="BF217" i="6"/>
  <c r="BF219" i="6"/>
  <c r="BF221" i="6"/>
  <c r="BF223" i="6"/>
  <c r="F92" i="5"/>
  <c r="BF123" i="5"/>
  <c r="BF133" i="5"/>
  <c r="BF135" i="5"/>
  <c r="E85" i="5"/>
  <c r="J89" i="5"/>
  <c r="BF125" i="5"/>
  <c r="BF130" i="5"/>
  <c r="BF128" i="5"/>
  <c r="J89" i="4"/>
  <c r="F92" i="4"/>
  <c r="BF127" i="4"/>
  <c r="BF139" i="4"/>
  <c r="BF141" i="4"/>
  <c r="BF129" i="4"/>
  <c r="BF135" i="4"/>
  <c r="BF137" i="4"/>
  <c r="BF143" i="4"/>
  <c r="BF149" i="4"/>
  <c r="BF121" i="4"/>
  <c r="BF123" i="4"/>
  <c r="BF125" i="4"/>
  <c r="BF131" i="4"/>
  <c r="BF145" i="4"/>
  <c r="BF147" i="4"/>
  <c r="BF151" i="4"/>
  <c r="E85" i="4"/>
  <c r="BF133" i="4"/>
  <c r="J89" i="3"/>
  <c r="E116" i="3"/>
  <c r="BF148" i="3"/>
  <c r="BF150" i="3"/>
  <c r="BF160" i="3"/>
  <c r="BF166" i="3"/>
  <c r="BF179" i="3"/>
  <c r="BF181" i="3"/>
  <c r="BF183" i="3"/>
  <c r="BF189" i="3"/>
  <c r="BF191" i="3"/>
  <c r="BF193" i="3"/>
  <c r="F92" i="3"/>
  <c r="BF129" i="3"/>
  <c r="BF132" i="3"/>
  <c r="BF136" i="3"/>
  <c r="BF141" i="3"/>
  <c r="BF153" i="3"/>
  <c r="BF162" i="3"/>
  <c r="BF168" i="3"/>
  <c r="BF170" i="3"/>
  <c r="BF134" i="3"/>
  <c r="BF158" i="3"/>
  <c r="BF164" i="3"/>
  <c r="BF174" i="3"/>
  <c r="BF176" i="3"/>
  <c r="BF144" i="3"/>
  <c r="BF156" i="3"/>
  <c r="BF172" i="3"/>
  <c r="BF185" i="3"/>
  <c r="BF187" i="3"/>
  <c r="BF170" i="2"/>
  <c r="BF173" i="2"/>
  <c r="BF150" i="2"/>
  <c r="BF158" i="2"/>
  <c r="BF160" i="2"/>
  <c r="BF163" i="2"/>
  <c r="BF175" i="2"/>
  <c r="BF178" i="2"/>
  <c r="BF180" i="2"/>
  <c r="E85" i="2"/>
  <c r="J89" i="2"/>
  <c r="F92" i="2"/>
  <c r="BF130" i="2"/>
  <c r="BF132" i="2"/>
  <c r="BF134" i="2"/>
  <c r="BF136" i="2"/>
  <c r="BF138" i="2"/>
  <c r="BF144" i="2"/>
  <c r="BF146" i="2"/>
  <c r="BF148" i="2"/>
  <c r="BF154" i="2"/>
  <c r="BF156" i="2"/>
  <c r="BF165" i="2"/>
  <c r="BF168" i="2"/>
  <c r="BF184" i="2"/>
  <c r="F36" i="2"/>
  <c r="BC95" i="1" s="1"/>
  <c r="F36" i="3"/>
  <c r="BC96" i="1" s="1"/>
  <c r="F37" i="3"/>
  <c r="BD96" i="1" s="1"/>
  <c r="F33" i="5"/>
  <c r="AZ98" i="1" s="1"/>
  <c r="F37" i="5"/>
  <c r="BD98" i="1" s="1"/>
  <c r="F37" i="6"/>
  <c r="BD99" i="1" s="1"/>
  <c r="F33" i="7"/>
  <c r="AZ100" i="1" s="1"/>
  <c r="F37" i="7"/>
  <c r="BD100" i="1" s="1"/>
  <c r="J33" i="8"/>
  <c r="AV101" i="1" s="1"/>
  <c r="F37" i="9"/>
  <c r="BD102" i="1"/>
  <c r="F36" i="10"/>
  <c r="BC103" i="1" s="1"/>
  <c r="F35" i="10"/>
  <c r="BB103" i="1" s="1"/>
  <c r="F37" i="2"/>
  <c r="BD95" i="1" s="1"/>
  <c r="F33" i="2"/>
  <c r="AZ95" i="1" s="1"/>
  <c r="F35" i="3"/>
  <c r="BB96" i="1" s="1"/>
  <c r="F35" i="4"/>
  <c r="BB97" i="1" s="1"/>
  <c r="F35" i="5"/>
  <c r="BB98" i="1" s="1"/>
  <c r="J33" i="5"/>
  <c r="AV98" i="1" s="1"/>
  <c r="F33" i="6"/>
  <c r="AZ99" i="1" s="1"/>
  <c r="F36" i="6"/>
  <c r="BC99" i="1" s="1"/>
  <c r="F37" i="8"/>
  <c r="BD101" i="1" s="1"/>
  <c r="J34" i="9"/>
  <c r="AW102" i="1" s="1"/>
  <c r="F37" i="10"/>
  <c r="BD103" i="1" s="1"/>
  <c r="J33" i="2"/>
  <c r="AV95" i="1" s="1"/>
  <c r="F33" i="3"/>
  <c r="AZ96" i="1" s="1"/>
  <c r="J33" i="4"/>
  <c r="AV97" i="1" s="1"/>
  <c r="F33" i="4"/>
  <c r="AZ97" i="1" s="1"/>
  <c r="F36" i="5"/>
  <c r="BC98" i="1" s="1"/>
  <c r="F35" i="6"/>
  <c r="BB99" i="1" s="1"/>
  <c r="F35" i="7"/>
  <c r="BB100" i="1" s="1"/>
  <c r="F36" i="7"/>
  <c r="BC100" i="1" s="1"/>
  <c r="F36" i="8"/>
  <c r="BC101" i="1" s="1"/>
  <c r="F36" i="9"/>
  <c r="BC102" i="1" s="1"/>
  <c r="F33" i="10"/>
  <c r="AZ103" i="1" s="1"/>
  <c r="F35" i="2"/>
  <c r="BB95" i="1" s="1"/>
  <c r="J33" i="3"/>
  <c r="AV96" i="1" s="1"/>
  <c r="F37" i="4"/>
  <c r="BD97" i="1" s="1"/>
  <c r="F36" i="4"/>
  <c r="BC97" i="1" s="1"/>
  <c r="J33" i="6"/>
  <c r="AV99" i="1" s="1"/>
  <c r="J33" i="7"/>
  <c r="AV100" i="1" s="1"/>
  <c r="F35" i="8"/>
  <c r="BB101" i="1" s="1"/>
  <c r="F33" i="8"/>
  <c r="AZ101" i="1"/>
  <c r="F34" i="9"/>
  <c r="BA102" i="1"/>
  <c r="F35" i="9"/>
  <c r="BB102" i="1" s="1"/>
  <c r="J33" i="10"/>
  <c r="AV103" i="1" s="1"/>
  <c r="J120" i="4" l="1"/>
  <c r="J98" i="4" s="1"/>
  <c r="BK128" i="2"/>
  <c r="J128" i="2" s="1"/>
  <c r="J97" i="2" s="1"/>
  <c r="P126" i="3"/>
  <c r="AU96" i="1" s="1"/>
  <c r="J129" i="2"/>
  <c r="J98" i="2" s="1"/>
  <c r="P128" i="10"/>
  <c r="P123" i="10"/>
  <c r="AU103" i="1" s="1"/>
  <c r="R128" i="2"/>
  <c r="P121" i="5"/>
  <c r="P120" i="5"/>
  <c r="AU98" i="1" s="1"/>
  <c r="P152" i="2"/>
  <c r="R128" i="10"/>
  <c r="R123" i="10" s="1"/>
  <c r="T128" i="10"/>
  <c r="T123" i="10" s="1"/>
  <c r="R121" i="5"/>
  <c r="R120" i="5"/>
  <c r="R146" i="3"/>
  <c r="R126" i="3"/>
  <c r="R152" i="2"/>
  <c r="T146" i="3"/>
  <c r="T126" i="3"/>
  <c r="T152" i="2"/>
  <c r="T127" i="2"/>
  <c r="P128" i="2"/>
  <c r="P127" i="2" s="1"/>
  <c r="AU95" i="1" s="1"/>
  <c r="BK152" i="2"/>
  <c r="J152" i="2"/>
  <c r="J100" i="2"/>
  <c r="BK127" i="3"/>
  <c r="J127" i="3" s="1"/>
  <c r="J97" i="3" s="1"/>
  <c r="BK122" i="7"/>
  <c r="BK121" i="7"/>
  <c r="J121" i="7" s="1"/>
  <c r="J30" i="7" s="1"/>
  <c r="AG100" i="1" s="1"/>
  <c r="J125" i="10"/>
  <c r="J98" i="10"/>
  <c r="BK119" i="9"/>
  <c r="J119" i="9" s="1"/>
  <c r="J97" i="9" s="1"/>
  <c r="BK197" i="6"/>
  <c r="J197" i="6" s="1"/>
  <c r="J100" i="6" s="1"/>
  <c r="BK119" i="8"/>
  <c r="J119" i="8"/>
  <c r="J97" i="8" s="1"/>
  <c r="BK128" i="10"/>
  <c r="J128" i="10" s="1"/>
  <c r="J99" i="10" s="1"/>
  <c r="BK146" i="3"/>
  <c r="J146" i="3" s="1"/>
  <c r="J102" i="3" s="1"/>
  <c r="BK121" i="5"/>
  <c r="J121" i="5" s="1"/>
  <c r="J97" i="5" s="1"/>
  <c r="BK122" i="6"/>
  <c r="J122" i="6" s="1"/>
  <c r="J97" i="6" s="1"/>
  <c r="BK118" i="4"/>
  <c r="J118" i="4"/>
  <c r="J96" i="4" s="1"/>
  <c r="J34" i="2"/>
  <c r="AW95" i="1" s="1"/>
  <c r="AT95" i="1" s="1"/>
  <c r="J34" i="3"/>
  <c r="AW96" i="1" s="1"/>
  <c r="AT96" i="1" s="1"/>
  <c r="F34" i="4"/>
  <c r="BA97" i="1" s="1"/>
  <c r="F34" i="5"/>
  <c r="BA98" i="1" s="1"/>
  <c r="J34" i="6"/>
  <c r="AW99" i="1" s="1"/>
  <c r="AT99" i="1" s="1"/>
  <c r="J34" i="7"/>
  <c r="AW100" i="1" s="1"/>
  <c r="AT100" i="1" s="1"/>
  <c r="F34" i="8"/>
  <c r="BA101" i="1" s="1"/>
  <c r="J33" i="9"/>
  <c r="AV102" i="1" s="1"/>
  <c r="AT102" i="1" s="1"/>
  <c r="BC94" i="1"/>
  <c r="W32" i="1" s="1"/>
  <c r="BB94" i="1"/>
  <c r="W31" i="1" s="1"/>
  <c r="F34" i="2"/>
  <c r="BA95" i="1" s="1"/>
  <c r="F34" i="3"/>
  <c r="BA96" i="1" s="1"/>
  <c r="J34" i="4"/>
  <c r="AW97" i="1" s="1"/>
  <c r="AT97" i="1" s="1"/>
  <c r="J34" i="5"/>
  <c r="AW98" i="1" s="1"/>
  <c r="AT98" i="1" s="1"/>
  <c r="F34" i="6"/>
  <c r="BA99" i="1" s="1"/>
  <c r="F34" i="7"/>
  <c r="BA100" i="1" s="1"/>
  <c r="J34" i="8"/>
  <c r="AW101" i="1" s="1"/>
  <c r="AT101" i="1" s="1"/>
  <c r="F33" i="9"/>
  <c r="AZ102" i="1" s="1"/>
  <c r="AZ94" i="1" s="1"/>
  <c r="W29" i="1" s="1"/>
  <c r="F34" i="10"/>
  <c r="BA103" i="1" s="1"/>
  <c r="J34" i="10"/>
  <c r="AW103" i="1" s="1"/>
  <c r="AT103" i="1" s="1"/>
  <c r="BD94" i="1"/>
  <c r="W33" i="1" s="1"/>
  <c r="AN100" i="1" l="1"/>
  <c r="BK127" i="2"/>
  <c r="J127" i="2" s="1"/>
  <c r="J96" i="2" s="1"/>
  <c r="R127" i="2"/>
  <c r="BK123" i="10"/>
  <c r="J123" i="10" s="1"/>
  <c r="J96" i="10" s="1"/>
  <c r="J122" i="7"/>
  <c r="J97" i="7" s="1"/>
  <c r="BK126" i="3"/>
  <c r="J126" i="3" s="1"/>
  <c r="J96" i="3" s="1"/>
  <c r="J96" i="7"/>
  <c r="BK118" i="8"/>
  <c r="J118" i="8" s="1"/>
  <c r="J96" i="8" s="1"/>
  <c r="BK118" i="9"/>
  <c r="J118" i="9"/>
  <c r="J96" i="9" s="1"/>
  <c r="BK121" i="6"/>
  <c r="J121" i="6" s="1"/>
  <c r="J96" i="6" s="1"/>
  <c r="BK120" i="5"/>
  <c r="J120" i="5" s="1"/>
  <c r="J30" i="5" s="1"/>
  <c r="AG98" i="1" s="1"/>
  <c r="J39" i="7"/>
  <c r="AU94" i="1"/>
  <c r="J30" i="4"/>
  <c r="AG97" i="1" s="1"/>
  <c r="AN97" i="1" s="1"/>
  <c r="AV94" i="1"/>
  <c r="AK29" i="1" s="1"/>
  <c r="BA94" i="1"/>
  <c r="W30" i="1" s="1"/>
  <c r="AX94" i="1"/>
  <c r="AY94" i="1"/>
  <c r="J30" i="2" l="1"/>
  <c r="AG95" i="1" s="1"/>
  <c r="AN95" i="1" s="1"/>
  <c r="J39" i="5"/>
  <c r="J96" i="5"/>
  <c r="J39" i="4"/>
  <c r="AN98" i="1"/>
  <c r="J30" i="9"/>
  <c r="AG102" i="1" s="1"/>
  <c r="J30" i="8"/>
  <c r="AG101" i="1" s="1"/>
  <c r="AW94" i="1"/>
  <c r="AK30" i="1" s="1"/>
  <c r="J30" i="6"/>
  <c r="AG99" i="1" s="1"/>
  <c r="J30" i="3"/>
  <c r="AG96" i="1" s="1"/>
  <c r="J30" i="10"/>
  <c r="AG103" i="1" s="1"/>
  <c r="J39" i="2" l="1"/>
  <c r="J39" i="6"/>
  <c r="J39" i="8"/>
  <c r="J39" i="10"/>
  <c r="J39" i="9"/>
  <c r="J39" i="3"/>
  <c r="AN96" i="1"/>
  <c r="AN99" i="1"/>
  <c r="AN102" i="1"/>
  <c r="AN101" i="1"/>
  <c r="AN103" i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<sst xmlns="http://schemas.openxmlformats.org/spreadsheetml/2006/main" count="5163" uniqueCount="800">
  <si>
    <t>Export Komplet</t>
  </si>
  <si>
    <t/>
  </si>
  <si>
    <t>2.0</t>
  </si>
  <si>
    <t>False</t>
  </si>
  <si>
    <t>{3e5d1ca9-6f78-4c71-9b4c-0b097e389b64}</t>
  </si>
  <si>
    <t>&gt;&gt;  skryté sloupce  &lt;&lt;</t>
  </si>
  <si>
    <t>0,01</t>
  </si>
  <si>
    <t>21</t>
  </si>
  <si>
    <t>12</t>
  </si>
  <si>
    <t>REKAPITULACE ZAKÁZKY</t>
  </si>
  <si>
    <t>v ---  níže se nacházejí doplnkové a pomocné údaje k sestavám  --- v</t>
  </si>
  <si>
    <t>0,001</t>
  </si>
  <si>
    <t>Kód:</t>
  </si>
  <si>
    <t>Zakázka:</t>
  </si>
  <si>
    <t>CERMNA-224-BYT-8</t>
  </si>
  <si>
    <t>KSO:</t>
  </si>
  <si>
    <t>803 5</t>
  </si>
  <si>
    <t>CC-CZ:</t>
  </si>
  <si>
    <t>Místo:</t>
  </si>
  <si>
    <t>Dolní Čermná 224, okr. Ústí n. Orlicí</t>
  </si>
  <si>
    <t>Datum:</t>
  </si>
  <si>
    <t>16. 1. 2025</t>
  </si>
  <si>
    <t>Zadavatel:</t>
  </si>
  <si>
    <t>IČ:</t>
  </si>
  <si>
    <t>70857717</t>
  </si>
  <si>
    <t>Dětský domov Dolní Čermná</t>
  </si>
  <si>
    <t>DIČ:</t>
  </si>
  <si>
    <t>Zhotovitel:</t>
  </si>
  <si>
    <t xml:space="preserve"> </t>
  </si>
  <si>
    <t>Projektant:</t>
  </si>
  <si>
    <t>17086370</t>
  </si>
  <si>
    <t>vs-studio s.r.o.</t>
  </si>
  <si>
    <t>True</t>
  </si>
  <si>
    <t>Zpracovatel:</t>
  </si>
  <si>
    <t>08034222</t>
  </si>
  <si>
    <t>Jaroslav Klíma</t>
  </si>
  <si>
    <t>Poznámka:</t>
  </si>
  <si>
    <t>Projekt "INTERIÉR BYTOVÁ JEDNOTKA Č.8 - BD č.p. 224, DOLNÍ ČERMNÁ, DD Dolní Čermná (141/2024)"._x000D_
Přesná specifikace materiálů ve výkresové dokumentaci.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</si>
  <si>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</si>
  <si>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</si>
  <si>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</si>
  <si>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</si>
  <si>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</si>
  <si>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</si>
  <si>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</si>
  <si>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</si>
  <si>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</si>
  <si>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</si>
  <si>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</si>
  <si>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</si>
  <si>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</si>
  <si>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</si>
  <si>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</si>
  <si>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</si>
  <si>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</si>
  <si>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</si>
  <si>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</si>
  <si>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</si>
  <si>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</si>
  <si>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</si>
  <si>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</si>
  <si>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</si>
  <si>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</si>
  <si>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</si>
  <si>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</si>
  <si>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</si>
  <si>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</si>
  <si>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</si>
  <si>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</si>
  <si>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</si>
  <si>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</si>
  <si>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</si>
  <si>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</si>
  <si>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</si>
  <si>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</si>
  <si>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</si>
  <si>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</si>
  <si>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</si>
  <si>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</si>
  <si>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</si>
  <si>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</si>
  <si>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</si>
  <si>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</si>
  <si>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</si>
  <si>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BOURÁNÍ</t>
  </si>
  <si>
    <t>STA</t>
  </si>
  <si>
    <t>1</t>
  </si>
  <si>
    <t>{565e5ae1-fa8e-4dfe-89fe-531bb72dc6d4}</t>
  </si>
  <si>
    <t>08</t>
  </si>
  <si>
    <t>OMÍTKY, OBKLADY, PODLAHY</t>
  </si>
  <si>
    <t>{cb623d2b-033a-433f-a305-6bcdf8f45f28}</t>
  </si>
  <si>
    <t>10</t>
  </si>
  <si>
    <t>DVEŘE, OKNA</t>
  </si>
  <si>
    <t>{110b0a19-41a5-4420-8816-1b1cfe6edf9b}</t>
  </si>
  <si>
    <t>13</t>
  </si>
  <si>
    <t>ZTI, VZT, ZAŘIZOVÁKY</t>
  </si>
  <si>
    <t>{9f8f2369-40b9-4d39-b1cd-dc377bcf0d8e}</t>
  </si>
  <si>
    <t>17</t>
  </si>
  <si>
    <t>ELEKTRO</t>
  </si>
  <si>
    <t>{bf617419-c9ef-48ce-a0fd-768fa27123f5}</t>
  </si>
  <si>
    <t>19</t>
  </si>
  <si>
    <t>TOPENÍ</t>
  </si>
  <si>
    <t>{9a6e5f72-79e3-4ce3-ace0-30bc5b3953d1}</t>
  </si>
  <si>
    <t>30</t>
  </si>
  <si>
    <t>NÁBYTEK</t>
  </si>
  <si>
    <t>{a6abadb1-7c77-4639-b4c3-9b058462c9ec}</t>
  </si>
  <si>
    <t>31</t>
  </si>
  <si>
    <t>NÁBYTEK MONTÁŽ</t>
  </si>
  <si>
    <t>{2881eeaa-7745-4140-b1f3-9de516cfced8}</t>
  </si>
  <si>
    <t>2</t>
  </si>
  <si>
    <t>90</t>
  </si>
  <si>
    <t>{93c5a0d5-c207-4e1c-8fb7-4c8187b1ce85}</t>
  </si>
  <si>
    <t>KRYCÍ LIST SOUPISU PRACÍ</t>
  </si>
  <si>
    <t>Objekt:</t>
  </si>
  <si>
    <t>03 - BOURÁNÍ</t>
  </si>
  <si>
    <t>Projekt "INTERIÉR BYTOVÁ JEDNOTKA Č.8 - BD č.p. 224, DOLNÍ ČERMNÁ, DD Dolní Čermná (141/2024)". Přesná specifikace materiálů ve výkresové dokumentaci.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</si>
  <si>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</si>
  <si>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</si>
  <si>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</si>
  <si>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</si>
  <si>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</si>
  <si>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</si>
  <si>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</si>
  <si>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</si>
  <si>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</si>
  <si>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725 - Zdravotechnika - zařizovací předměty</t>
  </si>
  <si>
    <t xml:space="preserve">    735 - Ústřední vytápění - otopná tělesa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</si>
  <si>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</si>
  <si>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</si>
  <si>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</si>
  <si>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</si>
  <si>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</si>
  <si>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</si>
  <si>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</si>
  <si>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</si>
  <si>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</si>
  <si>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</si>
  <si>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</si>
  <si>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</si>
  <si>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</si>
  <si>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</si>
  <si>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</si>
  <si>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</si>
  <si>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</si>
  <si>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</si>
  <si>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</si>
  <si>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</si>
  <si>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</si>
  <si>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</si>
  <si>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</si>
  <si>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</si>
  <si>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962032230</t>
  </si>
  <si>
    <t>Bourání zdiva z cihel pálených nebo vápenopískových na MV nebo MVC do 1 m3</t>
  </si>
  <si>
    <t>m3</t>
  </si>
  <si>
    <t>CS ÚRS 2024 02</t>
  </si>
  <si>
    <t>4</t>
  </si>
  <si>
    <t>-564640493</t>
  </si>
  <si>
    <t>VV</t>
  </si>
  <si>
    <t>"parapetní zídka v mezonetu"  (0,6+2,5)*1*0,2</t>
  </si>
  <si>
    <t>968062245</t>
  </si>
  <si>
    <t>Vybourání dřevěných rámů oken jednoduchých včetně křídel pl do 2 m2</t>
  </si>
  <si>
    <t>m2</t>
  </si>
  <si>
    <t>1514173544</t>
  </si>
  <si>
    <t>"okna"  ((1,2*1,4)*2+(1,2*1,3)*2+(0,9*1,3)*1)</t>
  </si>
  <si>
    <t>3</t>
  </si>
  <si>
    <t>968072455</t>
  </si>
  <si>
    <t>Vybourání kovových dveřních zárubní pl do 2 m2</t>
  </si>
  <si>
    <t>913995207</t>
  </si>
  <si>
    <t>"dveře"  0,8*1,97+0,8*2</t>
  </si>
  <si>
    <t>978011141</t>
  </si>
  <si>
    <t>Otlučení (osekání) vnitřní vápenné nebo vápenocementové omítky stropů v rozsahu přes 10 do 30 %</t>
  </si>
  <si>
    <t>-1977188400</t>
  </si>
  <si>
    <t>"stropy"  (23,3+27,5)</t>
  </si>
  <si>
    <t>5</t>
  </si>
  <si>
    <t>978013141</t>
  </si>
  <si>
    <t>Otlučení (osekání) vnitřní vápenné nebo vápenocementové omítky stěn v rozsahu přes 10 do 30 %</t>
  </si>
  <si>
    <t>-803351322</t>
  </si>
  <si>
    <t>"zdi"  (22,8*2,5+32*2,5)</t>
  </si>
  <si>
    <t>"špalety, štorce"  ((1,2+1,4*2)*2+(1,2+1,3*2)*2+(0,9+1,3*2)*1)*0,3</t>
  </si>
  <si>
    <t>"odpočet oken"  -((1,2*1,4)*2+(1,2*1,3)*2+(0,9*1,3)*1)</t>
  </si>
  <si>
    <t>Součet</t>
  </si>
  <si>
    <t>997</t>
  </si>
  <si>
    <t>Přesun sutě</t>
  </si>
  <si>
    <t>6</t>
  </si>
  <si>
    <t>997013213</t>
  </si>
  <si>
    <t>Vnitrostaveništní doprava suti a vybouraných hmot pro budovy v přes 9 do 12 m ručně</t>
  </si>
  <si>
    <t>t</t>
  </si>
  <si>
    <t>-1142966241</t>
  </si>
  <si>
    <t>"HSV + PSV"  (3,8+1,5)</t>
  </si>
  <si>
    <t>7</t>
  </si>
  <si>
    <t>997013511</t>
  </si>
  <si>
    <t>Odvoz suti a vybouraných hmot z meziskládky na skládku do 1 km s naložením a se složením</t>
  </si>
  <si>
    <t>-1877672315</t>
  </si>
  <si>
    <t>8</t>
  </si>
  <si>
    <t>997013509</t>
  </si>
  <si>
    <t>Příplatek k odvozu suti a vybouraných hmot na skládku ZKD 1 km přes 1 km</t>
  </si>
  <si>
    <t>-1983158076</t>
  </si>
  <si>
    <t>"HSV + PSV"  (3,8+1,5)*39</t>
  </si>
  <si>
    <t>997013871</t>
  </si>
  <si>
    <t>Poplatek za uložení stavebního odpadu na recyklační skládce (skládkovné) směsného stavebního a demoličního kód odpadu 17 09 04</t>
  </si>
  <si>
    <t>11335776</t>
  </si>
  <si>
    <t>PSV</t>
  </si>
  <si>
    <t>Práce a dodávky PSV</t>
  </si>
  <si>
    <t>725</t>
  </si>
  <si>
    <t>Zdravotechnika - zařizovací předměty</t>
  </si>
  <si>
    <t>725310823</t>
  </si>
  <si>
    <t>Demontáž dřez jednoduchý vestavěný v kuchyňských sestavách bez výtokových armatur</t>
  </si>
  <si>
    <t>soubor</t>
  </si>
  <si>
    <t>16</t>
  </si>
  <si>
    <t>-1879842883</t>
  </si>
  <si>
    <t>"dřez"  1</t>
  </si>
  <si>
    <t>11</t>
  </si>
  <si>
    <t>725610810R</t>
  </si>
  <si>
    <t>Demontáž sporáků</t>
  </si>
  <si>
    <t>R-položka</t>
  </si>
  <si>
    <t>2018019341</t>
  </si>
  <si>
    <t>"sporák"  1</t>
  </si>
  <si>
    <t>725820801</t>
  </si>
  <si>
    <t>Demontáž baterie nástěnné do G 3 / 4</t>
  </si>
  <si>
    <t>-1973127241</t>
  </si>
  <si>
    <t>725860811</t>
  </si>
  <si>
    <t>Demontáž uzávěrů zápachu jednoduchých</t>
  </si>
  <si>
    <t>kus</t>
  </si>
  <si>
    <t>-646602765</t>
  </si>
  <si>
    <t>"umyvadlo, sprcha, dřez"  3</t>
  </si>
  <si>
    <t>735</t>
  </si>
  <si>
    <t>Ústřední vytápění - otopná tělesa</t>
  </si>
  <si>
    <t>14</t>
  </si>
  <si>
    <t>735151821</t>
  </si>
  <si>
    <t>Demontáž otopného tělesa panelového dvouřadého dl do 1500 mm</t>
  </si>
  <si>
    <t>1030098789</t>
  </si>
  <si>
    <t>"otopná tělesa"  5</t>
  </si>
  <si>
    <t>15</t>
  </si>
  <si>
    <t>735494811</t>
  </si>
  <si>
    <t>Vypuštění vody z otopných těles</t>
  </si>
  <si>
    <t>1232062584</t>
  </si>
  <si>
    <t>766</t>
  </si>
  <si>
    <t>Konstrukce truhlářské</t>
  </si>
  <si>
    <t>766691914</t>
  </si>
  <si>
    <t>Vyvěšení nebo zavěšení dřevěných křídel dveří pl do 2 m2</t>
  </si>
  <si>
    <t>-1962507987</t>
  </si>
  <si>
    <t>"dveře do koupelny"  1</t>
  </si>
  <si>
    <t>766812840</t>
  </si>
  <si>
    <t>Demontáž kuchyňských linek dřevěných nebo kovových dl přes 1,8 do 2,1 m</t>
  </si>
  <si>
    <t>32534782</t>
  </si>
  <si>
    <t>"kuchyňská linka"  1</t>
  </si>
  <si>
    <t>771</t>
  </si>
  <si>
    <t>Podlahy z dlaždic</t>
  </si>
  <si>
    <t>18</t>
  </si>
  <si>
    <t>771473810</t>
  </si>
  <si>
    <t>Demontáž soklíků z dlaždic keramických lepených rovných</t>
  </si>
  <si>
    <t>m</t>
  </si>
  <si>
    <t>1286801500</t>
  </si>
  <si>
    <t>"dlažby sokl"  22,8</t>
  </si>
  <si>
    <t>771573810</t>
  </si>
  <si>
    <t>Demontáž podlah z dlaždic keramických lepených</t>
  </si>
  <si>
    <t>-755536468</t>
  </si>
  <si>
    <t>"dlažba"  23,3</t>
  </si>
  <si>
    <t>776</t>
  </si>
  <si>
    <t>Podlahy povlakové</t>
  </si>
  <si>
    <t>20</t>
  </si>
  <si>
    <t>776201812</t>
  </si>
  <si>
    <t>Demontáž lepených povlakových podlah s podložkou ručně</t>
  </si>
  <si>
    <t>-1119177948</t>
  </si>
  <si>
    <t>"lino"  24,5</t>
  </si>
  <si>
    <t>776410811</t>
  </si>
  <si>
    <t>Odstranění soklíků a lišt pryžových nebo plastových</t>
  </si>
  <si>
    <t>2127389655</t>
  </si>
  <si>
    <t>"lino soklík"  32,6</t>
  </si>
  <si>
    <t>781</t>
  </si>
  <si>
    <t>Dokončovací práce - obklady</t>
  </si>
  <si>
    <t>784</t>
  </si>
  <si>
    <t>Dokončovací práce - malby a tapety</t>
  </si>
  <si>
    <t>22</t>
  </si>
  <si>
    <t>784121001</t>
  </si>
  <si>
    <t>Oškrabání malby v místnostech v do 3,80 m</t>
  </si>
  <si>
    <t>-1376159321</t>
  </si>
  <si>
    <t>"zdi + strop" (22,8*2,5+32*2,5)+(23,3+27,5)</t>
  </si>
  <si>
    <t>"odpočet okna"  -((1,2*1,4)*2+(1,2*1,3)*2+(0,9*1,3)*1)</t>
  </si>
  <si>
    <t>08 - OMÍTKY, OBKLADY, PODLAHY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</si>
  <si>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</si>
  <si>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</si>
  <si>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</si>
  <si>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763 - Konstrukce suché výstavby</t>
  </si>
  <si>
    <t xml:space="preserve">    767 - Konstrukce zámečnické</t>
  </si>
  <si>
    <t xml:space="preserve">    775 - Podlahy skládané</t>
  </si>
  <si>
    <t>Svislé a kompletní konstrukce</t>
  </si>
  <si>
    <t>342291121</t>
  </si>
  <si>
    <t>Ukotvení příček k cihelným konstrukcím plochými kotvami</t>
  </si>
  <si>
    <t>1620907027</t>
  </si>
  <si>
    <t>"kotvení SDK příčky v mezonetu"  (4+2,5)*2</t>
  </si>
  <si>
    <t>Úpravy povrchů, podlahy a osazování výplní</t>
  </si>
  <si>
    <t>611325417</t>
  </si>
  <si>
    <t>Oprava vnitřní vápenocementové hladké omítky tl do 20 mm stropů v rozsahu plochy přes 10 do 30 % s celoplošným přeštukováním tl do 3 mm</t>
  </si>
  <si>
    <t>1642982442</t>
  </si>
  <si>
    <t>612325302</t>
  </si>
  <si>
    <t>Vápenocementová štuková omítka ostění nebo nadpraží</t>
  </si>
  <si>
    <t>1495501692</t>
  </si>
  <si>
    <t>612325417</t>
  </si>
  <si>
    <t>Oprava vnitřní vápenocementové hladké omítky tl do 20 mm stěn v rozsahu plochy přes 10 do 30 % s celoplošným přeštukováním tl do 3 mm</t>
  </si>
  <si>
    <t>-1849860569</t>
  </si>
  <si>
    <t>949101111</t>
  </si>
  <si>
    <t>Lešení pomocné pro objekty pozemních staveb s lešeňovou podlahou v do 1,9 m zatížení do 150 kg/m2</t>
  </si>
  <si>
    <t>1434361703</t>
  </si>
  <si>
    <t>"pro montáže elektro, opravy stropů, malby - 3x přestavba"  (24+28)*3</t>
  </si>
  <si>
    <t>998</t>
  </si>
  <si>
    <t>Přesun hmot</t>
  </si>
  <si>
    <t>998018002</t>
  </si>
  <si>
    <t>Přesun hmot pro budovy ruční pro budovy v přes 6 do 12 m</t>
  </si>
  <si>
    <t>8229451</t>
  </si>
  <si>
    <t>4,1</t>
  </si>
  <si>
    <t>763</t>
  </si>
  <si>
    <t>Konstrukce suché výstavby</t>
  </si>
  <si>
    <t>763111458</t>
  </si>
  <si>
    <t>SDK příčka tl 100 mm profil CW+UW 50 desky 2x akustická 12,5 s izolací EI 90 Rw do 57 dB</t>
  </si>
  <si>
    <t>1249701749</t>
  </si>
  <si>
    <t>"příčka v mezonetu - odpočet dveří"  (4*2,5)-0,8*1,97</t>
  </si>
  <si>
    <t>998763332</t>
  </si>
  <si>
    <t>Přesun hmot tonážní pro konstrukce montované z desek ruční v objektech v přes 6 do 12 m</t>
  </si>
  <si>
    <t>1236074913</t>
  </si>
  <si>
    <t>0,5</t>
  </si>
  <si>
    <t>767</t>
  </si>
  <si>
    <t>Konstrukce zámečnické</t>
  </si>
  <si>
    <t>767210000R</t>
  </si>
  <si>
    <t>Kompletní renovace stávající ocelové kce schodiště + dřevěných stupňů - materiál, dodávka, nátěry, broušení, stavební přípomoce apod.</t>
  </si>
  <si>
    <t>kpl</t>
  </si>
  <si>
    <t>1994297438</t>
  </si>
  <si>
    <t>775</t>
  </si>
  <si>
    <t>Podlahy skládané</t>
  </si>
  <si>
    <t>775111215</t>
  </si>
  <si>
    <t>Broušení podkladu skládaných podlah před litím stěrky schodišťových stupňů</t>
  </si>
  <si>
    <t>544326797</t>
  </si>
  <si>
    <t>"vinyl"  (23,3+24,5)</t>
  </si>
  <si>
    <t>775111216</t>
  </si>
  <si>
    <t>Odstranění zbytků lepidla z podkladu skládaných podlah broušením schodišťových stupňů</t>
  </si>
  <si>
    <t>-82284929</t>
  </si>
  <si>
    <t>775111311</t>
  </si>
  <si>
    <t>Vysátí podkladu skládaných podlah</t>
  </si>
  <si>
    <t>-1733797200</t>
  </si>
  <si>
    <t>775121111</t>
  </si>
  <si>
    <t>Vodou ředitelná penetrace savého podkladu skládaných podlah</t>
  </si>
  <si>
    <t>-946721975</t>
  </si>
  <si>
    <t>775413401</t>
  </si>
  <si>
    <t>Montáž podlahové lišty obvodové lepené</t>
  </si>
  <si>
    <t>-1315494651</t>
  </si>
  <si>
    <t>"vinyl"  (22,8+32,6)</t>
  </si>
  <si>
    <t>M</t>
  </si>
  <si>
    <t>61418113R</t>
  </si>
  <si>
    <t>lišta podlahová dřevěná dub 7x17mm</t>
  </si>
  <si>
    <t>32</t>
  </si>
  <si>
    <t>-1620013933</t>
  </si>
  <si>
    <t>"vinyl"  (22,8+32,6)*1,2</t>
  </si>
  <si>
    <t>775429124</t>
  </si>
  <si>
    <t>Montáž podlahové lišty přechodové připevněné zaklapnutím</t>
  </si>
  <si>
    <t>-1459623126</t>
  </si>
  <si>
    <t>"ve dveřích"  (0,8*2+0,6)</t>
  </si>
  <si>
    <t>55343119</t>
  </si>
  <si>
    <t>profil přechodový Al narážecí 40mm dub, buk, javor, třešeň</t>
  </si>
  <si>
    <t>1326515018</t>
  </si>
  <si>
    <t>"ve dveřích"  (0,8*2+0,6)*1,2</t>
  </si>
  <si>
    <t>775541161</t>
  </si>
  <si>
    <t>Montáž podlah plovoucích ze zaklapávacích vinylových lamel</t>
  </si>
  <si>
    <t>-1726354864</t>
  </si>
  <si>
    <t>0092738.URS</t>
  </si>
  <si>
    <t>Vinylové SPC rigid dílce plovoucí, click 19dB, nášlapná vrstva 0,55 mm, tloušťka 6,50 mm, SPC jádro, integrovaná podložka 19dB, 100% voděodolné</t>
  </si>
  <si>
    <t>-1573859162</t>
  </si>
  <si>
    <t>"vinyl - dub podzimní medový"  (23,3+24,5)*1,2</t>
  </si>
  <si>
    <t>998775122</t>
  </si>
  <si>
    <t>Přesun hmot tonážní pro podlahy skládané ruční v objektech v přes 6 do 12 m</t>
  </si>
  <si>
    <t>-1500356856</t>
  </si>
  <si>
    <t>0,8</t>
  </si>
  <si>
    <t>784161001</t>
  </si>
  <si>
    <t>Tmelení spar a rohů šířky do 3 mm akrylátovým tmelem v místnostech v do 3,80 m</t>
  </si>
  <si>
    <t>1722838472</t>
  </si>
  <si>
    <t>"předpoklad"  200</t>
  </si>
  <si>
    <t>784171101</t>
  </si>
  <si>
    <t>Zakrytí vnitřních podlah včetně pozdějšího odkrytí</t>
  </si>
  <si>
    <t>-574546519</t>
  </si>
  <si>
    <t>60</t>
  </si>
  <si>
    <t>23</t>
  </si>
  <si>
    <t>28323157</t>
  </si>
  <si>
    <t>fólie pro malířské potřeby zakrývací tl 14µ 4x5m</t>
  </si>
  <si>
    <t>-1864076749</t>
  </si>
  <si>
    <t>60*1,2</t>
  </si>
  <si>
    <t>24</t>
  </si>
  <si>
    <t>28323153</t>
  </si>
  <si>
    <t>fólie pro malířské potřeby samolepicí 0,5mx100m</t>
  </si>
  <si>
    <t>140746429</t>
  </si>
  <si>
    <t>40</t>
  </si>
  <si>
    <t>25</t>
  </si>
  <si>
    <t>784171111</t>
  </si>
  <si>
    <t>Zakrytí vnitřních ploch stěn v místnostech v do 3,80 m</t>
  </si>
  <si>
    <t>1789453049</t>
  </si>
  <si>
    <t>26</t>
  </si>
  <si>
    <t>-491979478</t>
  </si>
  <si>
    <t>30*1,2</t>
  </si>
  <si>
    <t>27</t>
  </si>
  <si>
    <t>686051278</t>
  </si>
  <si>
    <t>28</t>
  </si>
  <si>
    <t>784211101</t>
  </si>
  <si>
    <t>Dvojnásobné bílé malby ze směsí za mokra výborně oděruvzdorných v místnostech v do 3,80 m</t>
  </si>
  <si>
    <t>1504884250</t>
  </si>
  <si>
    <t>"zdi + strop" (22,8*2,5+32*2,5+8,5*2*2,5)+(23,3+27,5)</t>
  </si>
  <si>
    <t>10 - DVEŘE, OKNA</t>
  </si>
  <si>
    <t>766621211R</t>
  </si>
  <si>
    <t>Montáž dřevěných oken plochy přes 1 m2 otevíravých výšky do 1,5 m s rámem do zdiva vč. kování, seřízení apod.</t>
  </si>
  <si>
    <t>1843059050</t>
  </si>
  <si>
    <t>((1,2*1,4)*2+(1,2*1,3)*2+(0,9*1,3)*1)</t>
  </si>
  <si>
    <t>61110011R</t>
  </si>
  <si>
    <t>okno dřevěné otevíravé/sklopné trojsklo přes plochu 1m2 do v 1,5m vč. kování, seřízení apod.</t>
  </si>
  <si>
    <t>-1445809550</t>
  </si>
  <si>
    <t>766660101R</t>
  </si>
  <si>
    <t>Montáž dveřních křídel otvíravých jednokřídlových š do 0,8 m do dřevěné rámové zárubně vč. kování, zámku, seřízení</t>
  </si>
  <si>
    <t>-986536372</t>
  </si>
  <si>
    <t>"dveře interiér - 2x 0,8 + 1x 0,6"  2+1</t>
  </si>
  <si>
    <t>61162084R</t>
  </si>
  <si>
    <t>dveře jednokřídlé dřevotřískové povrch laminátový plné 600x1970-2100mm vč. kování, zámku, seřízení</t>
  </si>
  <si>
    <t>73774892</t>
  </si>
  <si>
    <t>"dveře interiér - 1x 0,6"  1</t>
  </si>
  <si>
    <t>61162086R</t>
  </si>
  <si>
    <t>dveře jednokřídlé dřevotřískové povrch laminátový plné 800x1970-2100mm vč. kování, zámku, seřízení</t>
  </si>
  <si>
    <t>1565097304</t>
  </si>
  <si>
    <t>"dveře interiér - 2x 0,8"  2</t>
  </si>
  <si>
    <t>766660411R</t>
  </si>
  <si>
    <t>Montáž vchodových dveří včetně rámu jednokřídlových bez nadsvětlíku do zdiva vč. kování, zámku, seřízení</t>
  </si>
  <si>
    <t>-1686768294</t>
  </si>
  <si>
    <t>61173202R</t>
  </si>
  <si>
    <t>dveře jednokřídlé dřevěné plné max rozměru otvoru 2,42m2 bezpečnostní třídy RC2, protipožární vč. kování, zámku, seřízení</t>
  </si>
  <si>
    <t>875195199</t>
  </si>
  <si>
    <t>0,8*2</t>
  </si>
  <si>
    <t>766682111</t>
  </si>
  <si>
    <t>Montáž zárubní obložkových pro dveře jednokřídlové tl stěny do 170 mm</t>
  </si>
  <si>
    <t>-722289009</t>
  </si>
  <si>
    <t>61182307</t>
  </si>
  <si>
    <t>zárubeň jednokřídlá obložková s laminátovým povrchem tl stěny 60-150mm rozměru 600-1100/1970, 2100mm</t>
  </si>
  <si>
    <t>1295362416</t>
  </si>
  <si>
    <t>766682211</t>
  </si>
  <si>
    <t>Montáž zárubní obložkových protipožárních pro dveře jednokřídlové tl stěny do 170 mm</t>
  </si>
  <si>
    <t>1377039912</t>
  </si>
  <si>
    <t>"pro vchodové dveře"  1</t>
  </si>
  <si>
    <t>61182318</t>
  </si>
  <si>
    <t>zárubeň jednokřídlá obložková s laminátovým povrchem a protipožární úpravou tl stěny 60-150mm rozměru 600-1100/1970, 2100mm</t>
  </si>
  <si>
    <t>-33022659</t>
  </si>
  <si>
    <t>766682311</t>
  </si>
  <si>
    <t>Montáž obkladu kovových zárubní pro dveře jednokřídlové tl stěny do 170 mm</t>
  </si>
  <si>
    <t>1596327825</t>
  </si>
  <si>
    <t>"dveře do koupelny 0,6m"  1</t>
  </si>
  <si>
    <t>61182371</t>
  </si>
  <si>
    <t>obklad ocelové zárubně jednokřídlé s laminátovým povrchem tl stěny 60-150mm rozměru 600-1100/1970, 2100mm</t>
  </si>
  <si>
    <t>882646800</t>
  </si>
  <si>
    <t>766694126</t>
  </si>
  <si>
    <t>Montáž parapetních desek dřevěných nebo plastových š přes 30 cm</t>
  </si>
  <si>
    <t>1763311596</t>
  </si>
  <si>
    <t>(1,2*4+0,9)</t>
  </si>
  <si>
    <t>60794104</t>
  </si>
  <si>
    <t>parapet dřevotřískový vnitřní povrch laminátový š 340mm</t>
  </si>
  <si>
    <t>-496928290</t>
  </si>
  <si>
    <t>(1,2*4+0,9)*1,2</t>
  </si>
  <si>
    <t>998766122</t>
  </si>
  <si>
    <t>Přesun hmot tonážní pro kce truhlářské ruční v objektech v přes 6 do 12 m</t>
  </si>
  <si>
    <t>363629488</t>
  </si>
  <si>
    <t>0,6</t>
  </si>
  <si>
    <t>13 - ZTI, VZT, ZAŘIZOVÁKY</t>
  </si>
  <si>
    <t xml:space="preserve">    721 - Zdravotechnika - vnitřní kanalizace</t>
  </si>
  <si>
    <t xml:space="preserve">    722 - Zdravotechnika - vnitřní vodovod</t>
  </si>
  <si>
    <t xml:space="preserve">    751 - Vzduchotechnika</t>
  </si>
  <si>
    <t>721</t>
  </si>
  <si>
    <t>Zdravotechnika - vnitřní kanalizace</t>
  </si>
  <si>
    <t>721171915R</t>
  </si>
  <si>
    <t>Napojení nového na stávající potrubí vč. kolen, redukcí, těsnění, ubourání stavebních kcí, zapravení, betonáží apod. - u nových osazovaných zařizovacích předmětů apod.</t>
  </si>
  <si>
    <t>-1232925709</t>
  </si>
  <si>
    <t>"úpravy kanalizace u nové kuchyňské linky"  1</t>
  </si>
  <si>
    <t>998721122</t>
  </si>
  <si>
    <t>Přesun hmot tonážní pro vnitřní kanalizaci ruční v objektech v přes 6 do 12 m</t>
  </si>
  <si>
    <t>1176125131</t>
  </si>
  <si>
    <t>0,05</t>
  </si>
  <si>
    <t>722</t>
  </si>
  <si>
    <t>Zdravotechnika - vnitřní vodovod</t>
  </si>
  <si>
    <t>722171915R</t>
  </si>
  <si>
    <t>Napojení nového na stávající vodovodní potrubí vč. kolen, redukcí, těsnění, uzávěrů, ubourání stavebních kcí, zapravení, betonáží apod.</t>
  </si>
  <si>
    <t>KPL</t>
  </si>
  <si>
    <t>1327180731</t>
  </si>
  <si>
    <t>"úpravy vodovodu u nové kuchyňské linky"  1</t>
  </si>
  <si>
    <t>998722122</t>
  </si>
  <si>
    <t>Přesun hmot tonážní pro vnitřní vodovod ruční v objektech v přes 6 do 12 m</t>
  </si>
  <si>
    <t>-1399161006</t>
  </si>
  <si>
    <t>751</t>
  </si>
  <si>
    <t>Vzduchotechnika</t>
  </si>
  <si>
    <t>751000915R</t>
  </si>
  <si>
    <t>Napojení nového na stávající VZT potrubí vč. kolen, redukcí, těsnění, uzávěrů, ubourání stavebních kcí, zapravení, betonáží apod.</t>
  </si>
  <si>
    <t>-2101688379</t>
  </si>
  <si>
    <t>"úpravy VZT u nové kuchyňské linky"  1</t>
  </si>
  <si>
    <t>998751121</t>
  </si>
  <si>
    <t>Přesun hmot tonážní pro vzduchotechniku ruční v objektech v do 12 m</t>
  </si>
  <si>
    <t>-33737452</t>
  </si>
  <si>
    <t>0,02</t>
  </si>
  <si>
    <t>17 - ELEKTRO</t>
  </si>
  <si>
    <t xml:space="preserve">    741 - Elektroinstalace - silnoproud</t>
  </si>
  <si>
    <t xml:space="preserve">    742 - Elektroinstalace - slaboproud</t>
  </si>
  <si>
    <t>M - Práce a dodávky M</t>
  </si>
  <si>
    <t xml:space="preserve">    46-M - Zemní práce při extr.mont.pracích</t>
  </si>
  <si>
    <t>741</t>
  </si>
  <si>
    <t>Elektroinstalace - silnoproud</t>
  </si>
  <si>
    <t>741000915R</t>
  </si>
  <si>
    <t>Elektromontáže a dodávky - stavební přípomoce, spojovací materiál apod.</t>
  </si>
  <si>
    <t>-2075869793</t>
  </si>
  <si>
    <t>741112001</t>
  </si>
  <si>
    <t>Montáž krabice zapuštěná plastová kruhová</t>
  </si>
  <si>
    <t>-253999733</t>
  </si>
  <si>
    <t>"předpoklad - krabice odbočná"  30</t>
  </si>
  <si>
    <t>34571521</t>
  </si>
  <si>
    <t>krabice pod omítku PVC odbočná kruhová D 70mm s víčkem a svorkovnicí</t>
  </si>
  <si>
    <t>-1378890197</t>
  </si>
  <si>
    <t>"předpoklad"  20</t>
  </si>
  <si>
    <t>34571563</t>
  </si>
  <si>
    <t>krabice pod omítku PVC odbočná kruhová D 100mm s víčkem a svorkovnicí</t>
  </si>
  <si>
    <t>1594401382</t>
  </si>
  <si>
    <t>"předpoklad"  10</t>
  </si>
  <si>
    <t>741112061</t>
  </si>
  <si>
    <t>Montáž krabice přístrojová zapuštěná plastová kruhová</t>
  </si>
  <si>
    <t>-1739657639</t>
  </si>
  <si>
    <t>"spínače, přepínače + zásuvky jednoduché + zásuvka dvojnásobná"  (5+20+1)+7+(15+15)</t>
  </si>
  <si>
    <t>34571450</t>
  </si>
  <si>
    <t>krabice pod omítku PVC přístrojová kruhová D 70mm</t>
  </si>
  <si>
    <t>-630491533</t>
  </si>
  <si>
    <t>"spínače, přepínače"  (5+20+1)</t>
  </si>
  <si>
    <t>34571451</t>
  </si>
  <si>
    <t>krabice pod omítku PVC přístrojová kruhová D 70mm hluboká</t>
  </si>
  <si>
    <t>-436555805</t>
  </si>
  <si>
    <t>"zásuvky jednoduché"  7</t>
  </si>
  <si>
    <t>34571452</t>
  </si>
  <si>
    <t>krabice pod omítku PVC přístrojová kruhová D 70mm dvojnásobná</t>
  </si>
  <si>
    <t>1062270246</t>
  </si>
  <si>
    <t>"zásuvka dvojnásobná"  (15+15)</t>
  </si>
  <si>
    <t>741122011</t>
  </si>
  <si>
    <t>Montáž kabel Cu bez ukončení uložený pod omítku plný kulatý 2x1,5 až 2,5 mm2 (např. CYKY)</t>
  </si>
  <si>
    <t>301541519</t>
  </si>
  <si>
    <t>"kabeláž ke svítídlům a vypínačům"  100</t>
  </si>
  <si>
    <t>34111005</t>
  </si>
  <si>
    <t>kabel instalační jádro Cu plné izolace PVC plášť PVC 450/750V (CYKY) 2x1,5mm2</t>
  </si>
  <si>
    <t>1906180776</t>
  </si>
  <si>
    <t>"kabeláž ke svítídlům"  100*1,2</t>
  </si>
  <si>
    <t>741122016</t>
  </si>
  <si>
    <t>Montáž kabel Cu bez ukončení uložený pod omítku plný kulatý 3x2,5 až 6 mm2 (např. CYKY)</t>
  </si>
  <si>
    <t>-850586790</t>
  </si>
  <si>
    <t>"kabeláž k zásuvkám a napájecím odbočným krabicím"  120</t>
  </si>
  <si>
    <t>34111036</t>
  </si>
  <si>
    <t>kabel instalační jádro Cu plné izolace PVC plášť PVC 450/750V (CYKY) 3x2,5mm2</t>
  </si>
  <si>
    <t>-1719202923</t>
  </si>
  <si>
    <t>"kabeláž k zásuvkám a napájecím odbočným krabicím"  120*1,2</t>
  </si>
  <si>
    <t>741210001R</t>
  </si>
  <si>
    <t>Kompletní výměna, montáž a dodávka bytového rozvaděče, výstroj, výzbroj, skříň, zednické přípomoce apod.</t>
  </si>
  <si>
    <t>-456183628</t>
  </si>
  <si>
    <t>741310001</t>
  </si>
  <si>
    <t>Montáž spínač nástěnný 1-jednopólový prostředí normální se zapojením vodičů</t>
  </si>
  <si>
    <t>-371859497</t>
  </si>
  <si>
    <t>34535000</t>
  </si>
  <si>
    <t>spínač kompletní, zápustný, jednopólový, řazení 1, šroubové svorky</t>
  </si>
  <si>
    <t>933805977</t>
  </si>
  <si>
    <t>741310021</t>
  </si>
  <si>
    <t>Montáž přepínač nástěnný 5-sériový prostředí normální se zapojením vodičů</t>
  </si>
  <si>
    <t>464946914</t>
  </si>
  <si>
    <t>"normální 18x + s doutnavkou 2x"  18+2</t>
  </si>
  <si>
    <t>34535002</t>
  </si>
  <si>
    <t>přepínač sériový kompletní, zápustný, řazení 5, šroubové svorky</t>
  </si>
  <si>
    <t>1038869469</t>
  </si>
  <si>
    <t>"normální 18x"  18</t>
  </si>
  <si>
    <t>34535002R</t>
  </si>
  <si>
    <t>přepínač sériový kompletní, zápustný, řazení 5, šroubové svorky, s LED doutnavkou</t>
  </si>
  <si>
    <t>1027242189</t>
  </si>
  <si>
    <t>"s doutnavkou 2x"  2</t>
  </si>
  <si>
    <t>741311021</t>
  </si>
  <si>
    <t>Montáž přípojka sporáková s doutnavkou se zapojením vodičů</t>
  </si>
  <si>
    <t>-1688612541</t>
  </si>
  <si>
    <t>ABB.3956323</t>
  </si>
  <si>
    <t>Přípojka sporáková se signalizační doutnavkou, zapuštěná</t>
  </si>
  <si>
    <t>972656558</t>
  </si>
  <si>
    <t>741313032</t>
  </si>
  <si>
    <t>Montáž zásuvka vestavná šroubové připojení 2P se zapojením vodičů</t>
  </si>
  <si>
    <t>1563777316</t>
  </si>
  <si>
    <t>34555202</t>
  </si>
  <si>
    <t>zásuvka zápustná jednonásobná chráněná, šroubové svorky</t>
  </si>
  <si>
    <t>1305039551</t>
  </si>
  <si>
    <t>741313042</t>
  </si>
  <si>
    <t>Montáž zásuvka (polo)zapuštěná šroubové připojení 2P+PE dvojí zapojení - průběžná se zapojením vodičů</t>
  </si>
  <si>
    <t>367665962</t>
  </si>
  <si>
    <t>1389873485</t>
  </si>
  <si>
    <t>741313043</t>
  </si>
  <si>
    <t>Montáž zásuvka (polo)zapuštěná šroubové připojení 2x(2P + PE) dvojnásobná se zapojením vodičů</t>
  </si>
  <si>
    <t>831543424</t>
  </si>
  <si>
    <t>34555201</t>
  </si>
  <si>
    <t>zásuvka zápustná dvojnásobná chráněná, šroubové svorky</t>
  </si>
  <si>
    <t>-89156552</t>
  </si>
  <si>
    <t>741372002</t>
  </si>
  <si>
    <t>Montáž svítidlo LED interiérové přisazené nástěnné páskové lištové se zapojením vodičů</t>
  </si>
  <si>
    <t>2076769781</t>
  </si>
  <si>
    <t>"kuchyňská linka"  2</t>
  </si>
  <si>
    <t>34774013</t>
  </si>
  <si>
    <t>LED pásek 12V 10-20W/m</t>
  </si>
  <si>
    <t>-627438475</t>
  </si>
  <si>
    <t>29</t>
  </si>
  <si>
    <t>34825020</t>
  </si>
  <si>
    <t>ALU profil rovný přisazený mléčný difuzor dl 2m na 1 pásek</t>
  </si>
  <si>
    <t>2112073062</t>
  </si>
  <si>
    <t>741372061</t>
  </si>
  <si>
    <t>Montáž svítidlo LED interiérové přisazené stropní hranaté nebo kruhové do 0,09 m2 se zapojením vodičů</t>
  </si>
  <si>
    <t>-2040206913</t>
  </si>
  <si>
    <t>"ovládání přes internet, blothtoot - 1x + 2x + 3x"  5+6+1</t>
  </si>
  <si>
    <t>34825001R1</t>
  </si>
  <si>
    <t>svítidlo interiérové stropní přisazené kruhové D 200-300mm 1300-2000lm 1x</t>
  </si>
  <si>
    <t>444847860</t>
  </si>
  <si>
    <t>"ovládání přes internet, blothtoot - 1x"  5</t>
  </si>
  <si>
    <t>34825001R2</t>
  </si>
  <si>
    <t>svítidlo interiérové stropní přisazené kruhové D 200-300mm 1300-2000lm 2x</t>
  </si>
  <si>
    <t>-281995885</t>
  </si>
  <si>
    <t>"ovládání přes internet, blothtoot - 2x"  6</t>
  </si>
  <si>
    <t>33</t>
  </si>
  <si>
    <t>34825001R3</t>
  </si>
  <si>
    <t>svítidlo interiérové stropní přisazené kruhové D 200-300mm 1300-2000lm 3x</t>
  </si>
  <si>
    <t>868957303</t>
  </si>
  <si>
    <t>"ovládání přes internet, blothtoot - 3x"  1</t>
  </si>
  <si>
    <t>34</t>
  </si>
  <si>
    <t>741810002</t>
  </si>
  <si>
    <t>Celková prohlídka elektrického rozvodu a zařízení přes 100 000 do 500 000,- Kč</t>
  </si>
  <si>
    <t>1129732665</t>
  </si>
  <si>
    <t>35</t>
  </si>
  <si>
    <t>998741122</t>
  </si>
  <si>
    <t>Přesun hmot tonážní pro silnoproud ruční v objektech v přes 6 do 12 m</t>
  </si>
  <si>
    <t>391265941</t>
  </si>
  <si>
    <t>"PSV 741 + M 46-M"  0,5</t>
  </si>
  <si>
    <t>742</t>
  </si>
  <si>
    <t>Elektroinstalace - slaboproud</t>
  </si>
  <si>
    <t>36</t>
  </si>
  <si>
    <t>742121001R</t>
  </si>
  <si>
    <t xml:space="preserve">Kompletní dodávka a montáž slaboproudých rozvodů (intenet, TV) vč. koncových zásuvek apod. </t>
  </si>
  <si>
    <t>-402288379</t>
  </si>
  <si>
    <t>Práce a dodávky M</t>
  </si>
  <si>
    <t>46-M</t>
  </si>
  <si>
    <t>Zemní práce při extr.mont.pracích</t>
  </si>
  <si>
    <t>37</t>
  </si>
  <si>
    <t>460941111</t>
  </si>
  <si>
    <t>Vyplnění a omítnutí rýh při elektroinstalacích ve stropech hl do 3 cm a š do 3 cm</t>
  </si>
  <si>
    <t>64</t>
  </si>
  <si>
    <t>-740761779</t>
  </si>
  <si>
    <t>38</t>
  </si>
  <si>
    <t>460941121</t>
  </si>
  <si>
    <t>Vyplnění a omítnutí rýh při elektroinstalacích ve stropech hl přes 3 do 5 cm a š do 5 cm</t>
  </si>
  <si>
    <t>1035081280</t>
  </si>
  <si>
    <t>39</t>
  </si>
  <si>
    <t>460941211</t>
  </si>
  <si>
    <t>Vyplnění a omítnutí rýh při elektroinstalacích ve stěnách hl do 3 cm a š do 3 cm</t>
  </si>
  <si>
    <t>720505612</t>
  </si>
  <si>
    <t>50</t>
  </si>
  <si>
    <t>460941221</t>
  </si>
  <si>
    <t>Vyplnění a omítnutí rýh při elektroinstalacích ve stěnách hl přes 3 do 5 cm a š do 5 cm</t>
  </si>
  <si>
    <t>1725659853</t>
  </si>
  <si>
    <t>41</t>
  </si>
  <si>
    <t>460941311</t>
  </si>
  <si>
    <t>Vyplnění a začištění rýh při elektroinstalacích v betonových podlahách a mazaninách hl do 5 cm a š do 5 cm</t>
  </si>
  <si>
    <t>1730476580</t>
  </si>
  <si>
    <t>30+30</t>
  </si>
  <si>
    <t>42</t>
  </si>
  <si>
    <t>468094111</t>
  </si>
  <si>
    <t>Vyvrtání otvorů pro elektroinstalační krabice ve stěnách z cihel hloubky do 6 cm</t>
  </si>
  <si>
    <t>1510104782</t>
  </si>
  <si>
    <t>43</t>
  </si>
  <si>
    <t>468094112</t>
  </si>
  <si>
    <t>Vyvrtání otvorů pro elektroinstalační krabice ve stěnách z cihel hloubky přes 6 do 9 cm</t>
  </si>
  <si>
    <t>-74520599</t>
  </si>
  <si>
    <t>"předpoklad - odbočná krabice + zásuvky jednoduché + zásuvka dvojnásobná"  30+7+(15+15)</t>
  </si>
  <si>
    <t>44</t>
  </si>
  <si>
    <t>468111121</t>
  </si>
  <si>
    <t>Frézování drážek pro vodiče ve stěnách z cihel včetně omítky do 3x3 cm</t>
  </si>
  <si>
    <t>-955675153</t>
  </si>
  <si>
    <t>45</t>
  </si>
  <si>
    <t>468111122</t>
  </si>
  <si>
    <t>Frézování drážek pro vodiče ve stěnách z cihel včetně omítky do 5x5 cm</t>
  </si>
  <si>
    <t>44770285</t>
  </si>
  <si>
    <t>46</t>
  </si>
  <si>
    <t>468112121</t>
  </si>
  <si>
    <t>Frézování drážek pro vodiče ve stropech z cihel včetně omítky do 3x3 cm</t>
  </si>
  <si>
    <t>37494392</t>
  </si>
  <si>
    <t>47</t>
  </si>
  <si>
    <t>468112122</t>
  </si>
  <si>
    <t>Frézování drážek pro vodiče ve stropech z cihel včetně omítky do 5x5 cm</t>
  </si>
  <si>
    <t>-1257386491</t>
  </si>
  <si>
    <t>48</t>
  </si>
  <si>
    <t>468113111</t>
  </si>
  <si>
    <t>Frézování drážek pro vodiče v podlahách z betonu do 3x3 cm</t>
  </si>
  <si>
    <t>1950060970</t>
  </si>
  <si>
    <t>49</t>
  </si>
  <si>
    <t>468113112</t>
  </si>
  <si>
    <t>Frézování drážek pro vodiče v podlahách z betonu do 5x5 cm</t>
  </si>
  <si>
    <t>876352514</t>
  </si>
  <si>
    <t>19 - TOPENÍ</t>
  </si>
  <si>
    <t xml:space="preserve">    734 - Ústřední vytápění - armatury</t>
  </si>
  <si>
    <t>734</t>
  </si>
  <si>
    <t>Ústřední vytápění - armatury</t>
  </si>
  <si>
    <t>734221682</t>
  </si>
  <si>
    <t>Termostatická hlavice kapalinová PN 10 do 110°C otopných těles VK</t>
  </si>
  <si>
    <t>-321700083</t>
  </si>
  <si>
    <t>735100200R</t>
  </si>
  <si>
    <t>Napojení nového na stávající potrubí, napojení nových radiátorů vč. kolen, redukcí, armatur, těsnění, ubourání stavebních kcí, zapravení, betonáží apod. - u nových osazovaných zařizovacích předmětů apod.</t>
  </si>
  <si>
    <t>1284092419</t>
  </si>
  <si>
    <t>735152374</t>
  </si>
  <si>
    <t>Otopné těleso panelové VK dvoudeskové bez přídavné přestupní plochy výška/délka 600/700 mm výkon 685 W</t>
  </si>
  <si>
    <t>518907953</t>
  </si>
  <si>
    <t>735152377</t>
  </si>
  <si>
    <t>Otopné těleso panel VK dvoudeskové bez přídavné přestupní plochy výška/délka 600/1000 mm výkon 978 W</t>
  </si>
  <si>
    <t>1949079699</t>
  </si>
  <si>
    <t>998735122</t>
  </si>
  <si>
    <t>Přesun hmot tonážní pro otopná tělesa ruční v objektech v přes 6 do 12 m</t>
  </si>
  <si>
    <t>1572122495</t>
  </si>
  <si>
    <t>0,2</t>
  </si>
  <si>
    <t>741331075R</t>
  </si>
  <si>
    <t>Montáž termostatu vč. zapojení vodičů</t>
  </si>
  <si>
    <t>-1101837134</t>
  </si>
  <si>
    <t>6000164740R</t>
  </si>
  <si>
    <t>Ekvitermní regulátor programovatelný 7dní</t>
  </si>
  <si>
    <t>808995877</t>
  </si>
  <si>
    <t>6000164862R</t>
  </si>
  <si>
    <t>Ekvitermní čidlo pro kotle a regulátory</t>
  </si>
  <si>
    <t>706583699</t>
  </si>
  <si>
    <t>742124001R</t>
  </si>
  <si>
    <t>Montáž kabelů datových pro vnitřní rozvody vč. ukončení na svorkovnici apod.</t>
  </si>
  <si>
    <t>812918365</t>
  </si>
  <si>
    <t>34121262R</t>
  </si>
  <si>
    <t>kabel datový pro komunikaci mezi kotlem, regulací a čidlem</t>
  </si>
  <si>
    <t>1189460200</t>
  </si>
  <si>
    <t>10*1,2</t>
  </si>
  <si>
    <t>30 - NÁBYTEK</t>
  </si>
  <si>
    <t>766811111R</t>
  </si>
  <si>
    <t>-555933535</t>
  </si>
  <si>
    <t>766811112R</t>
  </si>
  <si>
    <t>634963759</t>
  </si>
  <si>
    <t>766811114R</t>
  </si>
  <si>
    <t>Spotřebiče L</t>
  </si>
  <si>
    <t>1504874039</t>
  </si>
  <si>
    <t>766811115R</t>
  </si>
  <si>
    <t>-1569930123</t>
  </si>
  <si>
    <t>31 - NÁBYTEK MONTÁŽ</t>
  </si>
  <si>
    <t>766811110R</t>
  </si>
  <si>
    <t>Montáž nábytku</t>
  </si>
  <si>
    <t>-461602538</t>
  </si>
  <si>
    <t>1339311760</t>
  </si>
  <si>
    <t>90 - VRN</t>
  </si>
  <si>
    <t>784191001R</t>
  </si>
  <si>
    <t>Čištění vnitřních ploch při provádění stavebních a montážních prací (každodenní úklid), závěrečný úklid po stavebních a montážních prací - společné prostory schodiště, chodby + byt</t>
  </si>
  <si>
    <t>820882804</t>
  </si>
  <si>
    <t>Vedlejší rozpočtové náklady</t>
  </si>
  <si>
    <t>Průzkumné, geodetické a projektové práce</t>
  </si>
  <si>
    <t>011514000</t>
  </si>
  <si>
    <t>Stavebně-technický průzkum</t>
  </si>
  <si>
    <t>1024</t>
  </si>
  <si>
    <t>1124177169</t>
  </si>
  <si>
    <t>"zjištění průběhu stávajících sítí, jejich stav pro možnost připojení nových sítí, případné sondy, jejich zapravení apod."  1</t>
  </si>
  <si>
    <t>013254000</t>
  </si>
  <si>
    <t>Dokumentace skutečného provedení stavby</t>
  </si>
  <si>
    <t>-809783230</t>
  </si>
  <si>
    <t>Zařízení staveniště</t>
  </si>
  <si>
    <t>032002000</t>
  </si>
  <si>
    <t>Vybavení staveniště</t>
  </si>
  <si>
    <t>-2014596600</t>
  </si>
  <si>
    <t>039002000</t>
  </si>
  <si>
    <t>Zrušení zařízení staveniště</t>
  </si>
  <si>
    <t>-1422224559</t>
  </si>
  <si>
    <t>Inženýrská činnost</t>
  </si>
  <si>
    <t>049303000R</t>
  </si>
  <si>
    <t>-16831462</t>
  </si>
  <si>
    <t>Finanční náklady</t>
  </si>
  <si>
    <t>051002000</t>
  </si>
  <si>
    <t>-2029078568</t>
  </si>
  <si>
    <t>056002000R</t>
  </si>
  <si>
    <t>-306582657</t>
  </si>
  <si>
    <t>056002001R</t>
  </si>
  <si>
    <t>104047210</t>
  </si>
  <si>
    <t>Kuchyně L - specifikováno v PD bytová jednotka č. 8 Dolní Čermná 224</t>
  </si>
  <si>
    <t>Kuchyně P - specifikováno v PD bytová jednotka č. 8 Dolní Čermná 224</t>
  </si>
  <si>
    <t>Spotřebiče L - specifikováno v PD bytová jednotka č. 8 Dolní Čermná 224</t>
  </si>
  <si>
    <t>Spotřebiče P - specifikováno v PD bytová jednotka č. 8 Dolní Čermná 224</t>
  </si>
  <si>
    <t>VON</t>
  </si>
  <si>
    <t>VON - Vedlejší rozpočtové náklady</t>
  </si>
  <si>
    <t xml:space="preserve">    VON1 - Průzkumné, geodetické a projektové práce</t>
  </si>
  <si>
    <t xml:space="preserve">    VON3 - Zařízení staveniště</t>
  </si>
  <si>
    <t xml:space="preserve">    VON4 - Inženýrská činnost</t>
  </si>
  <si>
    <t xml:space="preserve">    VON5 - Finanční náklady</t>
  </si>
  <si>
    <t>90 - VON</t>
  </si>
  <si>
    <t>Celobarevný plakát (formát A3)</t>
  </si>
  <si>
    <t>"Celobarevný plakát (formát A3) v místě realizace z materiálu odolného proti povětrnostním podmínkám, instalace po celou dobu realizace projektu na viditelném místě." 1</t>
  </si>
  <si>
    <t>Náklady spojené s pojištěním odpovědnosti za škodu, jak je uvedeno v návrhu smlouvy o dílo</t>
  </si>
  <si>
    <t>"Náklady spojené s pojištěním odpovědnosti za škodu, jak je uvedeno v návrhu smlouvy o dílo"  1</t>
  </si>
  <si>
    <t>Náklady spojené se zřízením bankovní záruky po dobu realizace stavby, jak je uvedeno v návrhu smlouvy o dílo</t>
  </si>
  <si>
    <t>"Náklady spojené se zřízením bankovní záruky po dobu realizace stavby, jak je uvedeno v návrhu smlouvy o dílo"  1</t>
  </si>
  <si>
    <t xml:space="preserve">Náklady spojené se zřízením bankovní záruky po dobu záruční doby, jak je uvedeno v návrhu smlouvy o dílo </t>
  </si>
  <si>
    <t>"Náklady spojené se zřízením bankovní záruky po dobu záruční doby, jak je uvedeno v návrhu smlouvy o dílo "  1</t>
  </si>
  <si>
    <t>VON5</t>
  </si>
  <si>
    <t>VON4</t>
  </si>
  <si>
    <t>VON3</t>
  </si>
  <si>
    <t>VON1</t>
  </si>
  <si>
    <t>2024-040jk1-ZADÁNÍ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</si>
</sst>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D274"/>
      </patternFill>
    </fill>
    <fill>
      <patternFill patternType="solid">
        <fgColor rgb="FFFEFAC6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" fillId="6" borderId="0" xfId="0" applyFont="1" applyFill="1" applyAlignment="1">
      <alignment horizontal="left" vertical="center"/>
    </xf>
    <xf numFmtId="0" fontId="0" fillId="6" borderId="0" xfId="0" applyFill="1"/>
    <xf numFmtId="4" fontId="19" fillId="6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Protection="1"/>
    <xf numFmtId="4" fontId="19" fillId="0" borderId="22" xfId="0" applyNumberFormat="1" applyFont="1" applyBorder="1" applyAlignment="1" applyProtection="1">
      <alignment vertical="center"/>
    </xf>
    <xf numFmtId="0" fontId="19" fillId="0" borderId="22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center" vertical="center"/>
    </xf>
    <xf numFmtId="166" fontId="20" fillId="0" borderId="0" xfId="0" applyNumberFormat="1" applyFont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0" fontId="19" fillId="5" borderId="22" xfId="0" applyFont="1" applyFill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0" fontId="8" fillId="0" borderId="0" xfId="0" applyFont="1" applyProtection="1"/>
    <xf numFmtId="0" fontId="8" fillId="0" borderId="3" xfId="0" applyFont="1" applyBorder="1" applyProtection="1"/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2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4" fontId="21" fillId="0" borderId="0" xfId="0" applyNumberFormat="1" applyFont="1" applyProtection="1"/>
    <xf numFmtId="0" fontId="0" fillId="0" borderId="11" xfId="0" applyBorder="1" applyAlignment="1" applyProtection="1">
      <alignment vertical="center"/>
    </xf>
    <xf numFmtId="166" fontId="29" fillId="0" borderId="12" xfId="0" applyNumberFormat="1" applyFont="1" applyBorder="1" applyProtection="1"/>
    <xf numFmtId="166" fontId="29" fillId="0" borderId="13" xfId="0" applyNumberFormat="1" applyFont="1" applyBorder="1" applyProtection="1"/>
    <xf numFmtId="4" fontId="30" fillId="0" borderId="0" xfId="0" applyNumberFormat="1" applyFont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/>
    </xf>
    <xf numFmtId="0" fontId="32" fillId="5" borderId="22" xfId="0" applyFont="1" applyFill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3" fillId="0" borderId="3" xfId="0" applyFont="1" applyBorder="1" applyAlignment="1" applyProtection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opLeftCell="A88" workbookViewId="0">
      <selection activeCell="AJ20" sqref="AJ2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174" t="s">
        <v>5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ht="12" customHeight="1">
      <c r="B5" s="18"/>
      <c r="D5" s="21" t="s">
        <v>12</v>
      </c>
      <c r="K5" s="167" t="s">
        <v>799</v>
      </c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R5" s="18"/>
      <c r="BS5" s="15" t="s">
        <v>6</v>
      </c>
    </row>
    <row r="6" spans="1:74" ht="36.950000000000003" customHeight="1">
      <c r="B6" s="18"/>
      <c r="D6" s="23" t="s">
        <v>13</v>
      </c>
      <c r="K6" s="169" t="s">
        <v>14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R6" s="18"/>
      <c r="BS6" s="15" t="s">
        <v>6</v>
      </c>
    </row>
    <row r="7" spans="1:74" ht="12" customHeight="1">
      <c r="B7" s="18"/>
      <c r="D7" s="24" t="s">
        <v>15</v>
      </c>
      <c r="K7" s="22" t="s">
        <v>16</v>
      </c>
      <c r="AK7" s="24" t="s">
        <v>17</v>
      </c>
      <c r="AN7" s="22" t="s">
        <v>1</v>
      </c>
      <c r="AR7" s="18"/>
      <c r="BS7" s="15" t="s">
        <v>6</v>
      </c>
    </row>
    <row r="8" spans="1:74" ht="12" customHeight="1">
      <c r="B8" s="18"/>
      <c r="D8" s="24" t="s">
        <v>18</v>
      </c>
      <c r="K8" s="22" t="s">
        <v>19</v>
      </c>
      <c r="AK8" s="24" t="s">
        <v>20</v>
      </c>
      <c r="AN8" s="22" t="s">
        <v>21</v>
      </c>
      <c r="AR8" s="18"/>
      <c r="BS8" s="15" t="s">
        <v>6</v>
      </c>
    </row>
    <row r="9" spans="1:74" ht="14.45" customHeight="1">
      <c r="B9" s="18"/>
      <c r="AR9" s="18"/>
      <c r="BS9" s="15" t="s">
        <v>6</v>
      </c>
    </row>
    <row r="10" spans="1:74" ht="12" customHeight="1">
      <c r="B10" s="18"/>
      <c r="D10" s="24" t="s">
        <v>22</v>
      </c>
      <c r="AK10" s="24" t="s">
        <v>23</v>
      </c>
      <c r="AN10" s="22" t="s">
        <v>24</v>
      </c>
      <c r="AR10" s="18"/>
      <c r="BS10" s="15" t="s">
        <v>6</v>
      </c>
    </row>
    <row r="11" spans="1:74" ht="18.399999999999999" customHeight="1">
      <c r="B11" s="18"/>
      <c r="E11" s="22" t="s">
        <v>25</v>
      </c>
      <c r="AK11" s="24" t="s">
        <v>26</v>
      </c>
      <c r="AN11" s="22" t="s">
        <v>1</v>
      </c>
      <c r="AR11" s="18"/>
      <c r="BS11" s="15" t="s">
        <v>6</v>
      </c>
    </row>
    <row r="12" spans="1:74" ht="6.95" customHeight="1">
      <c r="B12" s="18"/>
      <c r="AR12" s="18"/>
      <c r="BS12" s="15" t="s">
        <v>6</v>
      </c>
    </row>
    <row r="13" spans="1:74" ht="12" customHeight="1">
      <c r="B13" s="18"/>
      <c r="D13" s="24" t="s">
        <v>27</v>
      </c>
      <c r="AK13" s="24" t="s">
        <v>23</v>
      </c>
      <c r="AN13" s="142" t="s">
        <v>1</v>
      </c>
      <c r="AR13" s="18"/>
      <c r="BS13" s="15" t="s">
        <v>6</v>
      </c>
    </row>
    <row r="14" spans="1:74" ht="12.75">
      <c r="B14" s="18"/>
      <c r="E14" s="142" t="s">
        <v>28</v>
      </c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K14" s="24" t="s">
        <v>26</v>
      </c>
      <c r="AN14" s="142" t="s">
        <v>1</v>
      </c>
      <c r="AR14" s="18"/>
      <c r="BS14" s="15" t="s">
        <v>6</v>
      </c>
    </row>
    <row r="15" spans="1:74" ht="6.95" customHeight="1">
      <c r="B15" s="18"/>
      <c r="AR15" s="18"/>
      <c r="BS15" s="15" t="s">
        <v>3</v>
      </c>
    </row>
    <row r="16" spans="1:74" ht="12" customHeight="1">
      <c r="B16" s="18"/>
      <c r="D16" s="24" t="s">
        <v>29</v>
      </c>
      <c r="AK16" s="24" t="s">
        <v>23</v>
      </c>
      <c r="AN16" s="22" t="s">
        <v>30</v>
      </c>
      <c r="AR16" s="18"/>
      <c r="BS16" s="15" t="s">
        <v>3</v>
      </c>
    </row>
    <row r="17" spans="2:71" ht="18.399999999999999" customHeight="1">
      <c r="B17" s="18"/>
      <c r="E17" s="22" t="s">
        <v>31</v>
      </c>
      <c r="AK17" s="24" t="s">
        <v>26</v>
      </c>
      <c r="AN17" s="22" t="s">
        <v>1</v>
      </c>
      <c r="AR17" s="18"/>
      <c r="BS17" s="15" t="s">
        <v>32</v>
      </c>
    </row>
    <row r="18" spans="2:71" ht="6.95" customHeight="1">
      <c r="B18" s="18"/>
      <c r="AR18" s="18"/>
      <c r="BS18" s="15" t="s">
        <v>6</v>
      </c>
    </row>
    <row r="19" spans="2:71" ht="12" customHeight="1">
      <c r="B19" s="18"/>
      <c r="D19" s="24" t="s">
        <v>33</v>
      </c>
      <c r="AK19" s="24" t="s">
        <v>23</v>
      </c>
      <c r="AN19" s="22" t="s">
        <v>34</v>
      </c>
      <c r="AR19" s="18"/>
      <c r="BS19" s="15" t="s">
        <v>6</v>
      </c>
    </row>
    <row r="20" spans="2:71" ht="18.399999999999999" customHeight="1">
      <c r="B20" s="18"/>
      <c r="E20" s="22" t="s">
        <v>35</v>
      </c>
      <c r="AK20" s="24" t="s">
        <v>26</v>
      </c>
      <c r="AN20" s="22" t="s">
        <v>1</v>
      </c>
      <c r="AR20" s="18"/>
      <c r="BS20" s="15" t="s">
        <v>32</v>
      </c>
    </row>
    <row r="21" spans="2:71" ht="6.95" customHeight="1">
      <c r="B21" s="18"/>
      <c r="AR21" s="18"/>
    </row>
    <row r="22" spans="2:71" ht="12" customHeight="1">
      <c r="B22" s="18"/>
      <c r="D22" s="24" t="s">
        <v>36</v>
      </c>
      <c r="AR22" s="18"/>
    </row>
    <row r="23" spans="2:71" ht="23.25" customHeight="1">
      <c r="B23" s="18"/>
      <c r="E23" s="170" t="s">
        <v>37</v>
      </c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170"/>
      <c r="AL23" s="170"/>
      <c r="AM23" s="170"/>
      <c r="AN23" s="170"/>
      <c r="AR23" s="18"/>
    </row>
    <row r="24" spans="2:71" ht="6.95" customHeight="1">
      <c r="B24" s="18"/>
      <c r="AR24" s="18"/>
    </row>
    <row r="25" spans="2:7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>
      <c r="B26" s="27"/>
      <c r="D26" s="28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71">
        <f>ROUND(AG94,2)</f>
        <v>0</v>
      </c>
      <c r="AL26" s="172"/>
      <c r="AM26" s="172"/>
      <c r="AN26" s="172"/>
      <c r="AO26" s="172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173" t="s">
        <v>39</v>
      </c>
      <c r="M28" s="173"/>
      <c r="N28" s="173"/>
      <c r="O28" s="173"/>
      <c r="P28" s="173"/>
      <c r="W28" s="173" t="s">
        <v>40</v>
      </c>
      <c r="X28" s="173"/>
      <c r="Y28" s="173"/>
      <c r="Z28" s="173"/>
      <c r="AA28" s="173"/>
      <c r="AB28" s="173"/>
      <c r="AC28" s="173"/>
      <c r="AD28" s="173"/>
      <c r="AE28" s="173"/>
      <c r="AK28" s="173" t="s">
        <v>41</v>
      </c>
      <c r="AL28" s="173"/>
      <c r="AM28" s="173"/>
      <c r="AN28" s="173"/>
      <c r="AO28" s="173"/>
      <c r="AR28" s="27"/>
    </row>
    <row r="29" spans="2:71" s="2" customFormat="1" ht="14.45" customHeight="1">
      <c r="B29" s="31"/>
      <c r="D29" s="24" t="s">
        <v>42</v>
      </c>
      <c r="F29" s="24" t="s">
        <v>43</v>
      </c>
      <c r="L29" s="164">
        <v>0.21</v>
      </c>
      <c r="M29" s="165"/>
      <c r="N29" s="165"/>
      <c r="O29" s="165"/>
      <c r="P29" s="165"/>
      <c r="W29" s="166">
        <f>ROUND(AZ94, 2)</f>
        <v>0</v>
      </c>
      <c r="X29" s="165"/>
      <c r="Y29" s="165"/>
      <c r="Z29" s="165"/>
      <c r="AA29" s="165"/>
      <c r="AB29" s="165"/>
      <c r="AC29" s="165"/>
      <c r="AD29" s="165"/>
      <c r="AE29" s="165"/>
      <c r="AK29" s="166">
        <f>ROUND(AV94, 2)</f>
        <v>0</v>
      </c>
      <c r="AL29" s="165"/>
      <c r="AM29" s="165"/>
      <c r="AN29" s="165"/>
      <c r="AO29" s="165"/>
      <c r="AR29" s="31"/>
    </row>
    <row r="30" spans="2:71" s="2" customFormat="1" ht="14.45" customHeight="1">
      <c r="B30" s="31"/>
      <c r="F30" s="24" t="s">
        <v>44</v>
      </c>
      <c r="L30" s="164">
        <v>0.12</v>
      </c>
      <c r="M30" s="165"/>
      <c r="N30" s="165"/>
      <c r="O30" s="165"/>
      <c r="P30" s="165"/>
      <c r="W30" s="166">
        <f>ROUND(BA94, 2)</f>
        <v>0</v>
      </c>
      <c r="X30" s="165"/>
      <c r="Y30" s="165"/>
      <c r="Z30" s="165"/>
      <c r="AA30" s="165"/>
      <c r="AB30" s="165"/>
      <c r="AC30" s="165"/>
      <c r="AD30" s="165"/>
      <c r="AE30" s="165"/>
      <c r="AK30" s="166">
        <f>ROUND(AW94, 2)</f>
        <v>0</v>
      </c>
      <c r="AL30" s="165"/>
      <c r="AM30" s="165"/>
      <c r="AN30" s="165"/>
      <c r="AO30" s="165"/>
      <c r="AR30" s="31"/>
    </row>
    <row r="31" spans="2:71" s="2" customFormat="1" ht="14.45" hidden="1" customHeight="1">
      <c r="B31" s="31"/>
      <c r="F31" s="24" t="s">
        <v>45</v>
      </c>
      <c r="L31" s="164">
        <v>0.21</v>
      </c>
      <c r="M31" s="165"/>
      <c r="N31" s="165"/>
      <c r="O31" s="165"/>
      <c r="P31" s="165"/>
      <c r="W31" s="166">
        <f>ROUND(BB94, 2)</f>
        <v>0</v>
      </c>
      <c r="X31" s="165"/>
      <c r="Y31" s="165"/>
      <c r="Z31" s="165"/>
      <c r="AA31" s="165"/>
      <c r="AB31" s="165"/>
      <c r="AC31" s="165"/>
      <c r="AD31" s="165"/>
      <c r="AE31" s="165"/>
      <c r="AK31" s="166">
        <v>0</v>
      </c>
      <c r="AL31" s="165"/>
      <c r="AM31" s="165"/>
      <c r="AN31" s="165"/>
      <c r="AO31" s="165"/>
      <c r="AR31" s="31"/>
    </row>
    <row r="32" spans="2:71" s="2" customFormat="1" ht="14.45" hidden="1" customHeight="1">
      <c r="B32" s="31"/>
      <c r="F32" s="24" t="s">
        <v>46</v>
      </c>
      <c r="L32" s="164">
        <v>0.12</v>
      </c>
      <c r="M32" s="165"/>
      <c r="N32" s="165"/>
      <c r="O32" s="165"/>
      <c r="P32" s="165"/>
      <c r="W32" s="166">
        <f>ROUND(BC94, 2)</f>
        <v>0</v>
      </c>
      <c r="X32" s="165"/>
      <c r="Y32" s="165"/>
      <c r="Z32" s="165"/>
      <c r="AA32" s="165"/>
      <c r="AB32" s="165"/>
      <c r="AC32" s="165"/>
      <c r="AD32" s="165"/>
      <c r="AE32" s="165"/>
      <c r="AK32" s="166">
        <v>0</v>
      </c>
      <c r="AL32" s="165"/>
      <c r="AM32" s="165"/>
      <c r="AN32" s="165"/>
      <c r="AO32" s="165"/>
      <c r="AR32" s="31"/>
    </row>
    <row r="33" spans="2:44" s="2" customFormat="1" ht="14.45" hidden="1" customHeight="1">
      <c r="B33" s="31"/>
      <c r="F33" s="24" t="s">
        <v>47</v>
      </c>
      <c r="L33" s="164">
        <v>0</v>
      </c>
      <c r="M33" s="165"/>
      <c r="N33" s="165"/>
      <c r="O33" s="165"/>
      <c r="P33" s="165"/>
      <c r="W33" s="166">
        <f>ROUND(BD94, 2)</f>
        <v>0</v>
      </c>
      <c r="X33" s="165"/>
      <c r="Y33" s="165"/>
      <c r="Z33" s="165"/>
      <c r="AA33" s="165"/>
      <c r="AB33" s="165"/>
      <c r="AC33" s="165"/>
      <c r="AD33" s="165"/>
      <c r="AE33" s="165"/>
      <c r="AK33" s="166">
        <v>0</v>
      </c>
      <c r="AL33" s="165"/>
      <c r="AM33" s="165"/>
      <c r="AN33" s="165"/>
      <c r="AO33" s="165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2"/>
      <c r="D35" s="33" t="s">
        <v>48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49</v>
      </c>
      <c r="U35" s="34"/>
      <c r="V35" s="34"/>
      <c r="W35" s="34"/>
      <c r="X35" s="178" t="s">
        <v>50</v>
      </c>
      <c r="Y35" s="176"/>
      <c r="Z35" s="176"/>
      <c r="AA35" s="176"/>
      <c r="AB35" s="176"/>
      <c r="AC35" s="34"/>
      <c r="AD35" s="34"/>
      <c r="AE35" s="34"/>
      <c r="AF35" s="34"/>
      <c r="AG35" s="34"/>
      <c r="AH35" s="34"/>
      <c r="AI35" s="34"/>
      <c r="AJ35" s="34"/>
      <c r="AK35" s="175">
        <f>SUM(AK26:AK33)</f>
        <v>0</v>
      </c>
      <c r="AL35" s="176"/>
      <c r="AM35" s="176"/>
      <c r="AN35" s="176"/>
      <c r="AO35" s="177"/>
      <c r="AP35" s="32"/>
      <c r="AQ35" s="32"/>
      <c r="AR35" s="27"/>
    </row>
    <row r="36" spans="2:44" s="1" customFormat="1" ht="6.95" customHeight="1">
      <c r="B36" s="27"/>
      <c r="AR36" s="27"/>
    </row>
    <row r="37" spans="2:44" s="1" customFormat="1" ht="14.45" customHeight="1">
      <c r="B37" s="27"/>
      <c r="AR37" s="27"/>
    </row>
    <row r="38" spans="2:44" ht="14.45" customHeight="1">
      <c r="B38" s="18"/>
      <c r="AR38" s="18"/>
    </row>
    <row r="39" spans="2:44" ht="14.45" customHeight="1">
      <c r="B39" s="18"/>
      <c r="AR39" s="18"/>
    </row>
    <row r="40" spans="2:44" ht="14.45" customHeight="1">
      <c r="B40" s="18"/>
      <c r="AR40" s="18"/>
    </row>
    <row r="41" spans="2:44" ht="14.45" customHeight="1">
      <c r="B41" s="18"/>
      <c r="AR41" s="18"/>
    </row>
    <row r="42" spans="2:44" ht="14.45" customHeight="1">
      <c r="B42" s="18"/>
      <c r="AR42" s="18"/>
    </row>
    <row r="43" spans="2:44" ht="14.45" customHeight="1">
      <c r="B43" s="18"/>
      <c r="AR43" s="18"/>
    </row>
    <row r="44" spans="2:44" ht="14.45" customHeight="1">
      <c r="B44" s="18"/>
      <c r="AR44" s="18"/>
    </row>
    <row r="45" spans="2:44" ht="14.45" customHeight="1">
      <c r="B45" s="18"/>
      <c r="AR45" s="18"/>
    </row>
    <row r="46" spans="2:44" ht="14.45" customHeight="1">
      <c r="B46" s="18"/>
      <c r="AR46" s="18"/>
    </row>
    <row r="47" spans="2:44" ht="14.45" customHeight="1">
      <c r="B47" s="18"/>
      <c r="AR47" s="18"/>
    </row>
    <row r="48" spans="2:44" ht="14.45" customHeight="1">
      <c r="B48" s="18"/>
      <c r="AR48" s="18"/>
    </row>
    <row r="49" spans="2:44" s="1" customFormat="1" ht="14.45" customHeight="1">
      <c r="B49" s="27"/>
      <c r="D49" s="36" t="s">
        <v>51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52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27"/>
      <c r="D60" s="38" t="s">
        <v>53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53</v>
      </c>
      <c r="AI60" s="29"/>
      <c r="AJ60" s="29"/>
      <c r="AK60" s="29"/>
      <c r="AL60" s="29"/>
      <c r="AM60" s="38" t="s">
        <v>54</v>
      </c>
      <c r="AN60" s="29"/>
      <c r="AO60" s="29"/>
      <c r="AR60" s="27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27"/>
      <c r="D64" s="36" t="s">
        <v>55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56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27"/>
      <c r="D75" s="38" t="s">
        <v>53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53</v>
      </c>
      <c r="AI75" s="29"/>
      <c r="AJ75" s="29"/>
      <c r="AK75" s="29"/>
      <c r="AL75" s="29"/>
      <c r="AM75" s="38" t="s">
        <v>54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9" t="s">
        <v>57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4" t="s">
        <v>12</v>
      </c>
      <c r="L84" s="3" t="str">
        <f>K5</f>
        <v>2024-040jk1-ZADÁNÍ</v>
      </c>
      <c r="AR84" s="43"/>
    </row>
    <row r="85" spans="1:91" s="4" customFormat="1" ht="36.950000000000003" customHeight="1">
      <c r="B85" s="44"/>
      <c r="C85" s="45" t="s">
        <v>13</v>
      </c>
      <c r="L85" s="145" t="str">
        <f>K6</f>
        <v>CERMNA-224-BYT-8</v>
      </c>
      <c r="M85" s="146"/>
      <c r="N85" s="146"/>
      <c r="O85" s="146"/>
      <c r="P85" s="146"/>
      <c r="Q85" s="146"/>
      <c r="R85" s="146"/>
      <c r="S85" s="146"/>
      <c r="T85" s="146"/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K85" s="146"/>
      <c r="AL85" s="146"/>
      <c r="AM85" s="146"/>
      <c r="AN85" s="146"/>
      <c r="AO85" s="146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4" t="s">
        <v>18</v>
      </c>
      <c r="L87" s="46" t="str">
        <f>IF(K8="","",K8)</f>
        <v>Dolní Čermná 224, okr. Ústí n. Orlicí</v>
      </c>
      <c r="AI87" s="24" t="s">
        <v>20</v>
      </c>
      <c r="AM87" s="147" t="str">
        <f>IF(AN8= "","",AN8)</f>
        <v>16. 1. 2025</v>
      </c>
      <c r="AN87" s="147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4" t="s">
        <v>22</v>
      </c>
      <c r="L89" s="3" t="str">
        <f>IF(E11= "","",E11)</f>
        <v>Dětský domov Dolní Čermná</v>
      </c>
      <c r="AI89" s="24" t="s">
        <v>29</v>
      </c>
      <c r="AM89" s="148" t="str">
        <f>IF(E17="","",E17)</f>
        <v>vs-studio s.r.o.</v>
      </c>
      <c r="AN89" s="149"/>
      <c r="AO89" s="149"/>
      <c r="AP89" s="149"/>
      <c r="AR89" s="27"/>
      <c r="AS89" s="150" t="s">
        <v>58</v>
      </c>
      <c r="AT89" s="151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4" t="s">
        <v>27</v>
      </c>
      <c r="L90" s="3" t="str">
        <f>IF(E14="","",E14)</f>
        <v xml:space="preserve"> </v>
      </c>
      <c r="AI90" s="24" t="s">
        <v>33</v>
      </c>
      <c r="AM90" s="148" t="str">
        <f>IF(E20="","",E20)</f>
        <v>Jaroslav Klíma</v>
      </c>
      <c r="AN90" s="149"/>
      <c r="AO90" s="149"/>
      <c r="AP90" s="149"/>
      <c r="AR90" s="27"/>
      <c r="AS90" s="152"/>
      <c r="AT90" s="153"/>
      <c r="BD90" s="51"/>
    </row>
    <row r="91" spans="1:91" s="1" customFormat="1" ht="10.9" customHeight="1">
      <c r="B91" s="27"/>
      <c r="AR91" s="27"/>
      <c r="AS91" s="152"/>
      <c r="AT91" s="153"/>
      <c r="BD91" s="51"/>
    </row>
    <row r="92" spans="1:91" s="1" customFormat="1" ht="29.25" customHeight="1">
      <c r="B92" s="27"/>
      <c r="C92" s="154" t="s">
        <v>59</v>
      </c>
      <c r="D92" s="155"/>
      <c r="E92" s="155"/>
      <c r="F92" s="155"/>
      <c r="G92" s="155"/>
      <c r="H92" s="52"/>
      <c r="I92" s="156" t="s">
        <v>60</v>
      </c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55"/>
      <c r="Z92" s="155"/>
      <c r="AA92" s="155"/>
      <c r="AB92" s="155"/>
      <c r="AC92" s="155"/>
      <c r="AD92" s="155"/>
      <c r="AE92" s="155"/>
      <c r="AF92" s="155"/>
      <c r="AG92" s="158" t="s">
        <v>61</v>
      </c>
      <c r="AH92" s="155"/>
      <c r="AI92" s="155"/>
      <c r="AJ92" s="155"/>
      <c r="AK92" s="155"/>
      <c r="AL92" s="155"/>
      <c r="AM92" s="155"/>
      <c r="AN92" s="156" t="s">
        <v>62</v>
      </c>
      <c r="AO92" s="155"/>
      <c r="AP92" s="157"/>
      <c r="AQ92" s="53" t="s">
        <v>63</v>
      </c>
      <c r="AR92" s="27"/>
      <c r="AS92" s="54" t="s">
        <v>64</v>
      </c>
      <c r="AT92" s="55" t="s">
        <v>65</v>
      </c>
      <c r="AU92" s="55" t="s">
        <v>66</v>
      </c>
      <c r="AV92" s="55" t="s">
        <v>67</v>
      </c>
      <c r="AW92" s="55" t="s">
        <v>68</v>
      </c>
      <c r="AX92" s="55" t="s">
        <v>69</v>
      </c>
      <c r="AY92" s="55" t="s">
        <v>70</v>
      </c>
      <c r="AZ92" s="55" t="s">
        <v>71</v>
      </c>
      <c r="BA92" s="55" t="s">
        <v>72</v>
      </c>
      <c r="BB92" s="55" t="s">
        <v>73</v>
      </c>
      <c r="BC92" s="55" t="s">
        <v>74</v>
      </c>
      <c r="BD92" s="56" t="s">
        <v>75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76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62">
        <f>ROUND(SUM(AG95:AG103),2)</f>
        <v>0</v>
      </c>
      <c r="AH94" s="162"/>
      <c r="AI94" s="162"/>
      <c r="AJ94" s="162"/>
      <c r="AK94" s="162"/>
      <c r="AL94" s="162"/>
      <c r="AM94" s="162"/>
      <c r="AN94" s="163">
        <f t="shared" ref="AN94:AN103" si="0">SUM(AG94,AT94)</f>
        <v>0</v>
      </c>
      <c r="AO94" s="163"/>
      <c r="AP94" s="163"/>
      <c r="AQ94" s="62" t="s">
        <v>1</v>
      </c>
      <c r="AR94" s="58"/>
      <c r="AS94" s="63">
        <f>ROUND(SUM(AS95:AS103),2)</f>
        <v>0</v>
      </c>
      <c r="AT94" s="64">
        <f t="shared" ref="AT94:AT103" si="1">ROUND(SUM(AV94:AW94),2)</f>
        <v>0</v>
      </c>
      <c r="AU94" s="65">
        <f>ROUND(SUM(AU95:AU103),5)</f>
        <v>577.38238000000001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ROUND(SUM(AZ95:AZ103),2)</f>
        <v>0</v>
      </c>
      <c r="BA94" s="64">
        <f>ROUND(SUM(BA95:BA103),2)</f>
        <v>0</v>
      </c>
      <c r="BB94" s="64">
        <f>ROUND(SUM(BB95:BB103),2)</f>
        <v>0</v>
      </c>
      <c r="BC94" s="64">
        <f>ROUND(SUM(BC95:BC103),2)</f>
        <v>0</v>
      </c>
      <c r="BD94" s="66">
        <f>ROUND(SUM(BD95:BD103),2)</f>
        <v>0</v>
      </c>
      <c r="BS94" s="67" t="s">
        <v>77</v>
      </c>
      <c r="BT94" s="67" t="s">
        <v>78</v>
      </c>
      <c r="BU94" s="68" t="s">
        <v>79</v>
      </c>
      <c r="BV94" s="67" t="s">
        <v>80</v>
      </c>
      <c r="BW94" s="67" t="s">
        <v>4</v>
      </c>
      <c r="BX94" s="67" t="s">
        <v>81</v>
      </c>
      <c r="CL94" s="67" t="s">
        <v>16</v>
      </c>
    </row>
    <row r="95" spans="1:91" s="6" customFormat="1" ht="16.5" customHeight="1">
      <c r="A95" s="69" t="s">
        <v>82</v>
      </c>
      <c r="B95" s="70"/>
      <c r="C95" s="71"/>
      <c r="D95" s="161" t="s">
        <v>83</v>
      </c>
      <c r="E95" s="161"/>
      <c r="F95" s="161"/>
      <c r="G95" s="161"/>
      <c r="H95" s="161"/>
      <c r="I95" s="72"/>
      <c r="J95" s="161" t="s">
        <v>84</v>
      </c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61"/>
      <c r="Z95" s="161"/>
      <c r="AA95" s="161"/>
      <c r="AB95" s="161"/>
      <c r="AC95" s="161"/>
      <c r="AD95" s="161"/>
      <c r="AE95" s="161"/>
      <c r="AF95" s="161"/>
      <c r="AG95" s="159">
        <f>'03 - BOURÁNÍ'!J30</f>
        <v>0</v>
      </c>
      <c r="AH95" s="160"/>
      <c r="AI95" s="160"/>
      <c r="AJ95" s="160"/>
      <c r="AK95" s="160"/>
      <c r="AL95" s="160"/>
      <c r="AM95" s="160"/>
      <c r="AN95" s="159">
        <f t="shared" si="0"/>
        <v>0</v>
      </c>
      <c r="AO95" s="160"/>
      <c r="AP95" s="160"/>
      <c r="AQ95" s="73" t="s">
        <v>85</v>
      </c>
      <c r="AR95" s="70"/>
      <c r="AS95" s="74">
        <v>0</v>
      </c>
      <c r="AT95" s="75">
        <f t="shared" si="1"/>
        <v>0</v>
      </c>
      <c r="AU95" s="76">
        <f>'03 - BOURÁNÍ'!P127</f>
        <v>87.583093999999988</v>
      </c>
      <c r="AV95" s="75">
        <f>'03 - BOURÁNÍ'!J33</f>
        <v>0</v>
      </c>
      <c r="AW95" s="75">
        <f>'03 - BOURÁNÍ'!J34</f>
        <v>0</v>
      </c>
      <c r="AX95" s="75">
        <f>'03 - BOURÁNÍ'!J35</f>
        <v>0</v>
      </c>
      <c r="AY95" s="75">
        <f>'03 - BOURÁNÍ'!J36</f>
        <v>0</v>
      </c>
      <c r="AZ95" s="75">
        <f>'03 - BOURÁNÍ'!F33</f>
        <v>0</v>
      </c>
      <c r="BA95" s="75">
        <f>'03 - BOURÁNÍ'!F34</f>
        <v>0</v>
      </c>
      <c r="BB95" s="75">
        <f>'03 - BOURÁNÍ'!F35</f>
        <v>0</v>
      </c>
      <c r="BC95" s="75">
        <f>'03 - BOURÁNÍ'!F36</f>
        <v>0</v>
      </c>
      <c r="BD95" s="77">
        <f>'03 - BOURÁNÍ'!F37</f>
        <v>0</v>
      </c>
      <c r="BT95" s="78" t="s">
        <v>86</v>
      </c>
      <c r="BV95" s="78" t="s">
        <v>80</v>
      </c>
      <c r="BW95" s="78" t="s">
        <v>87</v>
      </c>
      <c r="BX95" s="78" t="s">
        <v>4</v>
      </c>
      <c r="CL95" s="78" t="s">
        <v>16</v>
      </c>
      <c r="CM95" s="78" t="s">
        <v>86</v>
      </c>
    </row>
    <row r="96" spans="1:91" s="6" customFormat="1" ht="16.5" customHeight="1">
      <c r="A96" s="69" t="s">
        <v>82</v>
      </c>
      <c r="B96" s="70"/>
      <c r="C96" s="71"/>
      <c r="D96" s="161" t="s">
        <v>88</v>
      </c>
      <c r="E96" s="161"/>
      <c r="F96" s="161"/>
      <c r="G96" s="161"/>
      <c r="H96" s="161"/>
      <c r="I96" s="72"/>
      <c r="J96" s="161" t="s">
        <v>89</v>
      </c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61"/>
      <c r="Y96" s="161"/>
      <c r="Z96" s="161"/>
      <c r="AA96" s="161"/>
      <c r="AB96" s="161"/>
      <c r="AC96" s="161"/>
      <c r="AD96" s="161"/>
      <c r="AE96" s="161"/>
      <c r="AF96" s="161"/>
      <c r="AG96" s="159">
        <f>'08 - OMÍTKY, OBKLADY, POD...'!J30</f>
        <v>0</v>
      </c>
      <c r="AH96" s="160"/>
      <c r="AI96" s="160"/>
      <c r="AJ96" s="160"/>
      <c r="AK96" s="160"/>
      <c r="AL96" s="160"/>
      <c r="AM96" s="160"/>
      <c r="AN96" s="159">
        <f t="shared" si="0"/>
        <v>0</v>
      </c>
      <c r="AO96" s="160"/>
      <c r="AP96" s="160"/>
      <c r="AQ96" s="73" t="s">
        <v>85</v>
      </c>
      <c r="AR96" s="70"/>
      <c r="AS96" s="74">
        <v>0</v>
      </c>
      <c r="AT96" s="75">
        <f t="shared" si="1"/>
        <v>0</v>
      </c>
      <c r="AU96" s="76">
        <f>'08 - OMÍTKY, OBKLADY, POD...'!P126</f>
        <v>258.97787400000004</v>
      </c>
      <c r="AV96" s="75">
        <f>'08 - OMÍTKY, OBKLADY, POD...'!J33</f>
        <v>0</v>
      </c>
      <c r="AW96" s="75">
        <f>'08 - OMÍTKY, OBKLADY, POD...'!J34</f>
        <v>0</v>
      </c>
      <c r="AX96" s="75">
        <f>'08 - OMÍTKY, OBKLADY, POD...'!J35</f>
        <v>0</v>
      </c>
      <c r="AY96" s="75">
        <f>'08 - OMÍTKY, OBKLADY, POD...'!J36</f>
        <v>0</v>
      </c>
      <c r="AZ96" s="75">
        <f>'08 - OMÍTKY, OBKLADY, POD...'!F33</f>
        <v>0</v>
      </c>
      <c r="BA96" s="75">
        <f>'08 - OMÍTKY, OBKLADY, POD...'!F34</f>
        <v>0</v>
      </c>
      <c r="BB96" s="75">
        <f>'08 - OMÍTKY, OBKLADY, POD...'!F35</f>
        <v>0</v>
      </c>
      <c r="BC96" s="75">
        <f>'08 - OMÍTKY, OBKLADY, POD...'!F36</f>
        <v>0</v>
      </c>
      <c r="BD96" s="77">
        <f>'08 - OMÍTKY, OBKLADY, POD...'!F37</f>
        <v>0</v>
      </c>
      <c r="BT96" s="78" t="s">
        <v>86</v>
      </c>
      <c r="BV96" s="78" t="s">
        <v>80</v>
      </c>
      <c r="BW96" s="78" t="s">
        <v>90</v>
      </c>
      <c r="BX96" s="78" t="s">
        <v>4</v>
      </c>
      <c r="CL96" s="78" t="s">
        <v>16</v>
      </c>
      <c r="CM96" s="78" t="s">
        <v>86</v>
      </c>
    </row>
    <row r="97" spans="1:91" s="6" customFormat="1" ht="16.5" customHeight="1">
      <c r="A97" s="69" t="s">
        <v>82</v>
      </c>
      <c r="B97" s="70"/>
      <c r="C97" s="71"/>
      <c r="D97" s="161" t="s">
        <v>91</v>
      </c>
      <c r="E97" s="161"/>
      <c r="F97" s="161"/>
      <c r="G97" s="161"/>
      <c r="H97" s="161"/>
      <c r="I97" s="72"/>
      <c r="J97" s="161" t="s">
        <v>92</v>
      </c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61"/>
      <c r="Z97" s="161"/>
      <c r="AA97" s="161"/>
      <c r="AB97" s="161"/>
      <c r="AC97" s="161"/>
      <c r="AD97" s="161"/>
      <c r="AE97" s="161"/>
      <c r="AF97" s="161"/>
      <c r="AG97" s="159">
        <f>'10 - DVEŘE, OKNA'!J30</f>
        <v>0</v>
      </c>
      <c r="AH97" s="160"/>
      <c r="AI97" s="160"/>
      <c r="AJ97" s="160"/>
      <c r="AK97" s="160"/>
      <c r="AL97" s="160"/>
      <c r="AM97" s="160"/>
      <c r="AN97" s="159">
        <f t="shared" si="0"/>
        <v>0</v>
      </c>
      <c r="AO97" s="160"/>
      <c r="AP97" s="160"/>
      <c r="AQ97" s="73" t="s">
        <v>85</v>
      </c>
      <c r="AR97" s="70"/>
      <c r="AS97" s="74">
        <v>0</v>
      </c>
      <c r="AT97" s="75">
        <f t="shared" si="1"/>
        <v>0</v>
      </c>
      <c r="AU97" s="76">
        <f>'10 - DVEŘE, OKNA'!P118</f>
        <v>44.949300000000001</v>
      </c>
      <c r="AV97" s="75">
        <f>'10 - DVEŘE, OKNA'!J33</f>
        <v>0</v>
      </c>
      <c r="AW97" s="75">
        <f>'10 - DVEŘE, OKNA'!J34</f>
        <v>0</v>
      </c>
      <c r="AX97" s="75">
        <f>'10 - DVEŘE, OKNA'!J35</f>
        <v>0</v>
      </c>
      <c r="AY97" s="75">
        <f>'10 - DVEŘE, OKNA'!J36</f>
        <v>0</v>
      </c>
      <c r="AZ97" s="75">
        <f>'10 - DVEŘE, OKNA'!F33</f>
        <v>0</v>
      </c>
      <c r="BA97" s="75">
        <f>'10 - DVEŘE, OKNA'!F34</f>
        <v>0</v>
      </c>
      <c r="BB97" s="75">
        <f>'10 - DVEŘE, OKNA'!F35</f>
        <v>0</v>
      </c>
      <c r="BC97" s="75">
        <f>'10 - DVEŘE, OKNA'!F36</f>
        <v>0</v>
      </c>
      <c r="BD97" s="77">
        <f>'10 - DVEŘE, OKNA'!F37</f>
        <v>0</v>
      </c>
      <c r="BT97" s="78" t="s">
        <v>86</v>
      </c>
      <c r="BV97" s="78" t="s">
        <v>80</v>
      </c>
      <c r="BW97" s="78" t="s">
        <v>93</v>
      </c>
      <c r="BX97" s="78" t="s">
        <v>4</v>
      </c>
      <c r="CL97" s="78" t="s">
        <v>16</v>
      </c>
      <c r="CM97" s="78" t="s">
        <v>86</v>
      </c>
    </row>
    <row r="98" spans="1:91" s="6" customFormat="1" ht="16.5" customHeight="1">
      <c r="A98" s="69" t="s">
        <v>82</v>
      </c>
      <c r="B98" s="70"/>
      <c r="C98" s="71"/>
      <c r="D98" s="161" t="s">
        <v>94</v>
      </c>
      <c r="E98" s="161"/>
      <c r="F98" s="161"/>
      <c r="G98" s="161"/>
      <c r="H98" s="161"/>
      <c r="I98" s="72"/>
      <c r="J98" s="161" t="s">
        <v>95</v>
      </c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161"/>
      <c r="Z98" s="161"/>
      <c r="AA98" s="161"/>
      <c r="AB98" s="161"/>
      <c r="AC98" s="161"/>
      <c r="AD98" s="161"/>
      <c r="AE98" s="161"/>
      <c r="AF98" s="161"/>
      <c r="AG98" s="159">
        <f>'13 - ZTI, VZT, ZAŘIZOVÁKY'!J30</f>
        <v>0</v>
      </c>
      <c r="AH98" s="160"/>
      <c r="AI98" s="160"/>
      <c r="AJ98" s="160"/>
      <c r="AK98" s="160"/>
      <c r="AL98" s="160"/>
      <c r="AM98" s="160"/>
      <c r="AN98" s="159">
        <f t="shared" si="0"/>
        <v>0</v>
      </c>
      <c r="AO98" s="160"/>
      <c r="AP98" s="160"/>
      <c r="AQ98" s="73" t="s">
        <v>85</v>
      </c>
      <c r="AR98" s="70"/>
      <c r="AS98" s="74">
        <v>0</v>
      </c>
      <c r="AT98" s="75">
        <f t="shared" si="1"/>
        <v>0</v>
      </c>
      <c r="AU98" s="76">
        <f>'13 - ZTI, VZT, ZAŘIZOVÁKY'!P120</f>
        <v>1.76101</v>
      </c>
      <c r="AV98" s="75">
        <f>'13 - ZTI, VZT, ZAŘIZOVÁKY'!J33</f>
        <v>0</v>
      </c>
      <c r="AW98" s="75">
        <f>'13 - ZTI, VZT, ZAŘIZOVÁKY'!J34</f>
        <v>0</v>
      </c>
      <c r="AX98" s="75">
        <f>'13 - ZTI, VZT, ZAŘIZOVÁKY'!J35</f>
        <v>0</v>
      </c>
      <c r="AY98" s="75">
        <f>'13 - ZTI, VZT, ZAŘIZOVÁKY'!J36</f>
        <v>0</v>
      </c>
      <c r="AZ98" s="75">
        <f>'13 - ZTI, VZT, ZAŘIZOVÁKY'!F33</f>
        <v>0</v>
      </c>
      <c r="BA98" s="75">
        <f>'13 - ZTI, VZT, ZAŘIZOVÁKY'!F34</f>
        <v>0</v>
      </c>
      <c r="BB98" s="75">
        <f>'13 - ZTI, VZT, ZAŘIZOVÁKY'!F35</f>
        <v>0</v>
      </c>
      <c r="BC98" s="75">
        <f>'13 - ZTI, VZT, ZAŘIZOVÁKY'!F36</f>
        <v>0</v>
      </c>
      <c r="BD98" s="77">
        <f>'13 - ZTI, VZT, ZAŘIZOVÁKY'!F37</f>
        <v>0</v>
      </c>
      <c r="BT98" s="78" t="s">
        <v>86</v>
      </c>
      <c r="BV98" s="78" t="s">
        <v>80</v>
      </c>
      <c r="BW98" s="78" t="s">
        <v>96</v>
      </c>
      <c r="BX98" s="78" t="s">
        <v>4</v>
      </c>
      <c r="CL98" s="78" t="s">
        <v>16</v>
      </c>
      <c r="CM98" s="78" t="s">
        <v>86</v>
      </c>
    </row>
    <row r="99" spans="1:91" s="6" customFormat="1" ht="16.5" customHeight="1">
      <c r="A99" s="69" t="s">
        <v>82</v>
      </c>
      <c r="B99" s="70"/>
      <c r="C99" s="71"/>
      <c r="D99" s="161" t="s">
        <v>97</v>
      </c>
      <c r="E99" s="161"/>
      <c r="F99" s="161"/>
      <c r="G99" s="161"/>
      <c r="H99" s="161"/>
      <c r="I99" s="72"/>
      <c r="J99" s="161" t="s">
        <v>98</v>
      </c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61"/>
      <c r="Y99" s="161"/>
      <c r="Z99" s="161"/>
      <c r="AA99" s="161"/>
      <c r="AB99" s="161"/>
      <c r="AC99" s="161"/>
      <c r="AD99" s="161"/>
      <c r="AE99" s="161"/>
      <c r="AF99" s="161"/>
      <c r="AG99" s="159">
        <f>'17 - ELEKTRO'!J30</f>
        <v>0</v>
      </c>
      <c r="AH99" s="160"/>
      <c r="AI99" s="160"/>
      <c r="AJ99" s="160"/>
      <c r="AK99" s="160"/>
      <c r="AL99" s="160"/>
      <c r="AM99" s="160"/>
      <c r="AN99" s="159">
        <f t="shared" si="0"/>
        <v>0</v>
      </c>
      <c r="AO99" s="160"/>
      <c r="AP99" s="160"/>
      <c r="AQ99" s="73" t="s">
        <v>85</v>
      </c>
      <c r="AR99" s="70"/>
      <c r="AS99" s="74">
        <v>0</v>
      </c>
      <c r="AT99" s="75">
        <f t="shared" si="1"/>
        <v>0</v>
      </c>
      <c r="AU99" s="76">
        <f>'17 - ELEKTRO'!P121</f>
        <v>157.36350000000002</v>
      </c>
      <c r="AV99" s="75">
        <f>'17 - ELEKTRO'!J33</f>
        <v>0</v>
      </c>
      <c r="AW99" s="75">
        <f>'17 - ELEKTRO'!J34</f>
        <v>0</v>
      </c>
      <c r="AX99" s="75">
        <f>'17 - ELEKTRO'!J35</f>
        <v>0</v>
      </c>
      <c r="AY99" s="75">
        <f>'17 - ELEKTRO'!J36</f>
        <v>0</v>
      </c>
      <c r="AZ99" s="75">
        <f>'17 - ELEKTRO'!F33</f>
        <v>0</v>
      </c>
      <c r="BA99" s="75">
        <f>'17 - ELEKTRO'!F34</f>
        <v>0</v>
      </c>
      <c r="BB99" s="75">
        <f>'17 - ELEKTRO'!F35</f>
        <v>0</v>
      </c>
      <c r="BC99" s="75">
        <f>'17 - ELEKTRO'!F36</f>
        <v>0</v>
      </c>
      <c r="BD99" s="77">
        <f>'17 - ELEKTRO'!F37</f>
        <v>0</v>
      </c>
      <c r="BT99" s="78" t="s">
        <v>86</v>
      </c>
      <c r="BV99" s="78" t="s">
        <v>80</v>
      </c>
      <c r="BW99" s="78" t="s">
        <v>99</v>
      </c>
      <c r="BX99" s="78" t="s">
        <v>4</v>
      </c>
      <c r="CL99" s="78" t="s">
        <v>16</v>
      </c>
      <c r="CM99" s="78" t="s">
        <v>86</v>
      </c>
    </row>
    <row r="100" spans="1:91" s="6" customFormat="1" ht="16.5" customHeight="1">
      <c r="A100" s="69" t="s">
        <v>82</v>
      </c>
      <c r="B100" s="70"/>
      <c r="C100" s="71"/>
      <c r="D100" s="161" t="s">
        <v>100</v>
      </c>
      <c r="E100" s="161"/>
      <c r="F100" s="161"/>
      <c r="G100" s="161"/>
      <c r="H100" s="161"/>
      <c r="I100" s="72"/>
      <c r="J100" s="161" t="s">
        <v>101</v>
      </c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161"/>
      <c r="AF100" s="161"/>
      <c r="AG100" s="159">
        <f>'19 - TOPENÍ'!J30</f>
        <v>0</v>
      </c>
      <c r="AH100" s="160"/>
      <c r="AI100" s="160"/>
      <c r="AJ100" s="160"/>
      <c r="AK100" s="160"/>
      <c r="AL100" s="160"/>
      <c r="AM100" s="160"/>
      <c r="AN100" s="159">
        <f t="shared" si="0"/>
        <v>0</v>
      </c>
      <c r="AO100" s="160"/>
      <c r="AP100" s="160"/>
      <c r="AQ100" s="73" t="s">
        <v>85</v>
      </c>
      <c r="AR100" s="70"/>
      <c r="AS100" s="74">
        <v>0</v>
      </c>
      <c r="AT100" s="75">
        <f t="shared" si="1"/>
        <v>0</v>
      </c>
      <c r="AU100" s="76">
        <f>'19 - TOPENÍ'!P121</f>
        <v>5.4736000000000002</v>
      </c>
      <c r="AV100" s="75">
        <f>'19 - TOPENÍ'!J33</f>
        <v>0</v>
      </c>
      <c r="AW100" s="75">
        <f>'19 - TOPENÍ'!J34</f>
        <v>0</v>
      </c>
      <c r="AX100" s="75">
        <f>'19 - TOPENÍ'!J35</f>
        <v>0</v>
      </c>
      <c r="AY100" s="75">
        <f>'19 - TOPENÍ'!J36</f>
        <v>0</v>
      </c>
      <c r="AZ100" s="75">
        <f>'19 - TOPENÍ'!F33</f>
        <v>0</v>
      </c>
      <c r="BA100" s="75">
        <f>'19 - TOPENÍ'!F34</f>
        <v>0</v>
      </c>
      <c r="BB100" s="75">
        <f>'19 - TOPENÍ'!F35</f>
        <v>0</v>
      </c>
      <c r="BC100" s="75">
        <f>'19 - TOPENÍ'!F36</f>
        <v>0</v>
      </c>
      <c r="BD100" s="77">
        <f>'19 - TOPENÍ'!F37</f>
        <v>0</v>
      </c>
      <c r="BT100" s="78" t="s">
        <v>86</v>
      </c>
      <c r="BV100" s="78" t="s">
        <v>80</v>
      </c>
      <c r="BW100" s="78" t="s">
        <v>102</v>
      </c>
      <c r="BX100" s="78" t="s">
        <v>4</v>
      </c>
      <c r="CL100" s="78" t="s">
        <v>16</v>
      </c>
      <c r="CM100" s="78" t="s">
        <v>86</v>
      </c>
    </row>
    <row r="101" spans="1:91" s="6" customFormat="1" ht="16.5" customHeight="1">
      <c r="A101" s="69" t="s">
        <v>82</v>
      </c>
      <c r="B101" s="70"/>
      <c r="C101" s="71"/>
      <c r="D101" s="161" t="s">
        <v>103</v>
      </c>
      <c r="E101" s="161"/>
      <c r="F101" s="161"/>
      <c r="G101" s="161"/>
      <c r="H101" s="161"/>
      <c r="I101" s="72"/>
      <c r="J101" s="161" t="s">
        <v>104</v>
      </c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61"/>
      <c r="Z101" s="161"/>
      <c r="AA101" s="161"/>
      <c r="AB101" s="161"/>
      <c r="AC101" s="161"/>
      <c r="AD101" s="161"/>
      <c r="AE101" s="161"/>
      <c r="AF101" s="161"/>
      <c r="AG101" s="159">
        <f>'30 - NÁBYTEK'!J30</f>
        <v>0</v>
      </c>
      <c r="AH101" s="160"/>
      <c r="AI101" s="160"/>
      <c r="AJ101" s="160"/>
      <c r="AK101" s="160"/>
      <c r="AL101" s="160"/>
      <c r="AM101" s="160"/>
      <c r="AN101" s="159">
        <f t="shared" si="0"/>
        <v>0</v>
      </c>
      <c r="AO101" s="160"/>
      <c r="AP101" s="160"/>
      <c r="AQ101" s="73" t="s">
        <v>85</v>
      </c>
      <c r="AR101" s="70"/>
      <c r="AS101" s="74">
        <v>0</v>
      </c>
      <c r="AT101" s="75">
        <f t="shared" si="1"/>
        <v>0</v>
      </c>
      <c r="AU101" s="76">
        <f>'30 - NÁBYTEK'!P118</f>
        <v>1</v>
      </c>
      <c r="AV101" s="75">
        <f>'30 - NÁBYTEK'!J33</f>
        <v>0</v>
      </c>
      <c r="AW101" s="75">
        <f>'30 - NÁBYTEK'!J34</f>
        <v>0</v>
      </c>
      <c r="AX101" s="75">
        <f>'30 - NÁBYTEK'!J35</f>
        <v>0</v>
      </c>
      <c r="AY101" s="75">
        <f>'30 - NÁBYTEK'!J36</f>
        <v>0</v>
      </c>
      <c r="AZ101" s="75">
        <f>'30 - NÁBYTEK'!F33</f>
        <v>0</v>
      </c>
      <c r="BA101" s="75">
        <f>'30 - NÁBYTEK'!F34</f>
        <v>0</v>
      </c>
      <c r="BB101" s="75">
        <f>'30 - NÁBYTEK'!F35</f>
        <v>0</v>
      </c>
      <c r="BC101" s="75">
        <f>'30 - NÁBYTEK'!F36</f>
        <v>0</v>
      </c>
      <c r="BD101" s="77">
        <f>'30 - NÁBYTEK'!F37</f>
        <v>0</v>
      </c>
      <c r="BT101" s="78" t="s">
        <v>86</v>
      </c>
      <c r="BV101" s="78" t="s">
        <v>80</v>
      </c>
      <c r="BW101" s="78" t="s">
        <v>105</v>
      </c>
      <c r="BX101" s="78" t="s">
        <v>4</v>
      </c>
      <c r="CL101" s="78" t="s">
        <v>16</v>
      </c>
      <c r="CM101" s="78" t="s">
        <v>86</v>
      </c>
    </row>
    <row r="102" spans="1:91" s="6" customFormat="1" ht="16.5" customHeight="1">
      <c r="A102" s="69" t="s">
        <v>82</v>
      </c>
      <c r="B102" s="70"/>
      <c r="C102" s="71"/>
      <c r="D102" s="161" t="s">
        <v>106</v>
      </c>
      <c r="E102" s="161"/>
      <c r="F102" s="161"/>
      <c r="G102" s="161"/>
      <c r="H102" s="161"/>
      <c r="I102" s="72"/>
      <c r="J102" s="161" t="s">
        <v>107</v>
      </c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61"/>
      <c r="Z102" s="161"/>
      <c r="AA102" s="161"/>
      <c r="AB102" s="161"/>
      <c r="AC102" s="161"/>
      <c r="AD102" s="161"/>
      <c r="AE102" s="161"/>
      <c r="AF102" s="161"/>
      <c r="AG102" s="159">
        <f>'31 - NÁBYTEK MONTÁŽ'!J30</f>
        <v>0</v>
      </c>
      <c r="AH102" s="160"/>
      <c r="AI102" s="160"/>
      <c r="AJ102" s="160"/>
      <c r="AK102" s="160"/>
      <c r="AL102" s="160"/>
      <c r="AM102" s="160"/>
      <c r="AN102" s="159">
        <f t="shared" si="0"/>
        <v>0</v>
      </c>
      <c r="AO102" s="160"/>
      <c r="AP102" s="160"/>
      <c r="AQ102" s="73" t="s">
        <v>85</v>
      </c>
      <c r="AR102" s="70"/>
      <c r="AS102" s="74">
        <v>0</v>
      </c>
      <c r="AT102" s="75">
        <f t="shared" si="1"/>
        <v>0</v>
      </c>
      <c r="AU102" s="76">
        <f>'31 - NÁBYTEK MONTÁŽ'!P118</f>
        <v>20.25</v>
      </c>
      <c r="AV102" s="75">
        <f>'31 - NÁBYTEK MONTÁŽ'!J33</f>
        <v>0</v>
      </c>
      <c r="AW102" s="75">
        <f>'31 - NÁBYTEK MONTÁŽ'!J34</f>
        <v>0</v>
      </c>
      <c r="AX102" s="75">
        <f>'31 - NÁBYTEK MONTÁŽ'!J35</f>
        <v>0</v>
      </c>
      <c r="AY102" s="75">
        <f>'31 - NÁBYTEK MONTÁŽ'!J36</f>
        <v>0</v>
      </c>
      <c r="AZ102" s="75">
        <f>'31 - NÁBYTEK MONTÁŽ'!F33</f>
        <v>0</v>
      </c>
      <c r="BA102" s="75">
        <f>'31 - NÁBYTEK MONTÁŽ'!F34</f>
        <v>0</v>
      </c>
      <c r="BB102" s="75">
        <f>'31 - NÁBYTEK MONTÁŽ'!F35</f>
        <v>0</v>
      </c>
      <c r="BC102" s="75">
        <f>'31 - NÁBYTEK MONTÁŽ'!F36</f>
        <v>0</v>
      </c>
      <c r="BD102" s="77">
        <f>'31 - NÁBYTEK MONTÁŽ'!F37</f>
        <v>0</v>
      </c>
      <c r="BT102" s="78" t="s">
        <v>86</v>
      </c>
      <c r="BV102" s="78" t="s">
        <v>80</v>
      </c>
      <c r="BW102" s="78" t="s">
        <v>108</v>
      </c>
      <c r="BX102" s="78" t="s">
        <v>4</v>
      </c>
      <c r="CL102" s="78" t="s">
        <v>16</v>
      </c>
      <c r="CM102" s="78" t="s">
        <v>109</v>
      </c>
    </row>
    <row r="103" spans="1:91" s="6" customFormat="1" ht="16.5" customHeight="1">
      <c r="A103" s="69" t="s">
        <v>82</v>
      </c>
      <c r="B103" s="70"/>
      <c r="C103" s="71"/>
      <c r="D103" s="161" t="s">
        <v>110</v>
      </c>
      <c r="E103" s="161"/>
      <c r="F103" s="161"/>
      <c r="G103" s="161"/>
      <c r="H103" s="161"/>
      <c r="I103" s="72"/>
      <c r="J103" s="161" t="s">
        <v>780</v>
      </c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61"/>
      <c r="Z103" s="161"/>
      <c r="AA103" s="161"/>
      <c r="AB103" s="161"/>
      <c r="AC103" s="161"/>
      <c r="AD103" s="161"/>
      <c r="AE103" s="161"/>
      <c r="AF103" s="161"/>
      <c r="AG103" s="159">
        <f>'90 - VON'!J30</f>
        <v>0</v>
      </c>
      <c r="AH103" s="160"/>
      <c r="AI103" s="160"/>
      <c r="AJ103" s="160"/>
      <c r="AK103" s="160"/>
      <c r="AL103" s="160"/>
      <c r="AM103" s="160"/>
      <c r="AN103" s="159">
        <f t="shared" si="0"/>
        <v>0</v>
      </c>
      <c r="AO103" s="160"/>
      <c r="AP103" s="160"/>
      <c r="AQ103" s="73" t="s">
        <v>85</v>
      </c>
      <c r="AR103" s="70"/>
      <c r="AS103" s="79">
        <v>0</v>
      </c>
      <c r="AT103" s="80">
        <f t="shared" si="1"/>
        <v>0</v>
      </c>
      <c r="AU103" s="81">
        <f>'90 - VON'!P123</f>
        <v>2.4E-2</v>
      </c>
      <c r="AV103" s="80">
        <f>'90 - VON'!J33</f>
        <v>0</v>
      </c>
      <c r="AW103" s="80">
        <f>'90 - VON'!J34</f>
        <v>0</v>
      </c>
      <c r="AX103" s="80">
        <f>'90 - VON'!J35</f>
        <v>0</v>
      </c>
      <c r="AY103" s="80">
        <f>'90 - VON'!J36</f>
        <v>0</v>
      </c>
      <c r="AZ103" s="80">
        <f>'90 - VON'!F33</f>
        <v>0</v>
      </c>
      <c r="BA103" s="80">
        <f>'90 - VON'!F34</f>
        <v>0</v>
      </c>
      <c r="BB103" s="80">
        <f>'90 - VON'!F35</f>
        <v>0</v>
      </c>
      <c r="BC103" s="80">
        <f>'90 - VON'!F36</f>
        <v>0</v>
      </c>
      <c r="BD103" s="82">
        <f>'90 - VON'!F37</f>
        <v>0</v>
      </c>
      <c r="BT103" s="78" t="s">
        <v>86</v>
      </c>
      <c r="BV103" s="78" t="s">
        <v>80</v>
      </c>
      <c r="BW103" s="78" t="s">
        <v>111</v>
      </c>
      <c r="BX103" s="78" t="s">
        <v>4</v>
      </c>
      <c r="CL103" s="78" t="s">
        <v>16</v>
      </c>
      <c r="CM103" s="78" t="s">
        <v>86</v>
      </c>
    </row>
    <row r="104" spans="1:91" s="1" customFormat="1" ht="30" customHeight="1">
      <c r="B104" s="27"/>
      <c r="AR104" s="27"/>
    </row>
    <row r="105" spans="1:91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27"/>
    </row>
  </sheetData>
  <mergeCells count="7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3 - BOURÁNÍ'!C2" display="/" xr:uid="{00000000-0004-0000-0000-000000000000}"/>
    <hyperlink ref="A96" location="'08 - OMÍTKY, OBKLADY, POD...'!C2" display="/" xr:uid="{00000000-0004-0000-0000-000001000000}"/>
    <hyperlink ref="A97" location="'10 - DVEŘE, OKNA'!C2" display="/" xr:uid="{00000000-0004-0000-0000-000002000000}"/>
    <hyperlink ref="A98" location="'13 - ZTI, VZT, ZAŘIZOVÁKY'!C2" display="/" xr:uid="{00000000-0004-0000-0000-000003000000}"/>
    <hyperlink ref="A99" location="'17 - ELEKTRO'!C2" display="/" xr:uid="{00000000-0004-0000-0000-000004000000}"/>
    <hyperlink ref="A100" location="'19 - TOPENÍ'!C2" display="/" xr:uid="{00000000-0004-0000-0000-000005000000}"/>
    <hyperlink ref="A101" location="'30 - NÁBYTEK'!C2" display="/" xr:uid="{00000000-0004-0000-0000-000006000000}"/>
    <hyperlink ref="A102" location="'31 - NÁBYTEK MONTÁŽ'!C2" display="/" xr:uid="{00000000-0004-0000-0000-000007000000}"/>
    <hyperlink ref="A103" location="'90 - VRN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49"/>
  <sheetViews>
    <sheetView showGridLines="0" tabSelected="1" topLeftCell="A138" workbookViewId="0">
      <selection activeCell="I147" sqref="I147"/>
    </sheetView>
  </sheetViews>
  <sheetFormatPr defaultRowHeight="11.25"/>
  <cols>
    <col min="1" max="1" width="8.33203125" style="202" customWidth="1"/>
    <col min="2" max="2" width="1.1640625" style="202" customWidth="1"/>
    <col min="3" max="3" width="4.1640625" style="202" customWidth="1"/>
    <col min="4" max="4" width="4.33203125" style="202" customWidth="1"/>
    <col min="5" max="5" width="17.1640625" style="202" customWidth="1"/>
    <col min="6" max="6" width="100.83203125" style="202" customWidth="1"/>
    <col min="7" max="7" width="7.5" style="202" customWidth="1"/>
    <col min="8" max="8" width="14" style="202" customWidth="1"/>
    <col min="9" max="9" width="15.83203125" style="202" customWidth="1"/>
    <col min="10" max="11" width="22.33203125" style="202" customWidth="1"/>
    <col min="12" max="12" width="9.33203125" style="202" customWidth="1"/>
    <col min="13" max="13" width="10.83203125" style="202" hidden="1" customWidth="1"/>
    <col min="14" max="14" width="9.33203125" style="202" hidden="1"/>
    <col min="15" max="20" width="14.1640625" style="202" hidden="1" customWidth="1"/>
    <col min="21" max="21" width="16.33203125" style="202" hidden="1" customWidth="1"/>
    <col min="22" max="22" width="12.33203125" style="202" customWidth="1"/>
    <col min="23" max="23" width="16.33203125" style="202" customWidth="1"/>
    <col min="24" max="24" width="12.33203125" style="202" customWidth="1"/>
    <col min="25" max="25" width="15" style="202" customWidth="1"/>
    <col min="26" max="26" width="11" style="202" customWidth="1"/>
    <col min="27" max="27" width="15" style="202" customWidth="1"/>
    <col min="28" max="28" width="16.33203125" style="202" customWidth="1"/>
    <col min="29" max="29" width="11" style="202" customWidth="1"/>
    <col min="30" max="30" width="15" style="202" customWidth="1"/>
    <col min="31" max="31" width="16.33203125" style="202" customWidth="1"/>
    <col min="32" max="43" width="9.33203125" style="202"/>
    <col min="44" max="65" width="9.33203125" style="202" hidden="1"/>
    <col min="66" max="16384" width="9.33203125" style="202"/>
  </cols>
  <sheetData>
    <row r="2" spans="2:46" ht="36.950000000000003" customHeight="1">
      <c r="L2" s="231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210" t="s">
        <v>111</v>
      </c>
    </row>
    <row r="3" spans="2:46" ht="6.95" hidden="1" customHeight="1">
      <c r="B3" s="233"/>
      <c r="C3" s="234"/>
      <c r="D3" s="234"/>
      <c r="E3" s="234"/>
      <c r="F3" s="234"/>
      <c r="G3" s="234"/>
      <c r="H3" s="234"/>
      <c r="I3" s="234"/>
      <c r="J3" s="234"/>
      <c r="K3" s="234"/>
      <c r="L3" s="235"/>
      <c r="AT3" s="210" t="s">
        <v>86</v>
      </c>
    </row>
    <row r="4" spans="2:46" ht="24.95" hidden="1" customHeight="1">
      <c r="B4" s="235"/>
      <c r="D4" s="236" t="s">
        <v>112</v>
      </c>
      <c r="L4" s="235"/>
      <c r="M4" s="237" t="s">
        <v>10</v>
      </c>
      <c r="AT4" s="210" t="s">
        <v>3</v>
      </c>
    </row>
    <row r="5" spans="2:46" ht="6.95" hidden="1" customHeight="1">
      <c r="B5" s="235"/>
      <c r="L5" s="235"/>
    </row>
    <row r="6" spans="2:46" ht="12" hidden="1" customHeight="1">
      <c r="B6" s="235"/>
      <c r="D6" s="238" t="s">
        <v>13</v>
      </c>
      <c r="L6" s="235"/>
    </row>
    <row r="7" spans="2:46" ht="16.5" hidden="1" customHeight="1">
      <c r="B7" s="235"/>
      <c r="E7" s="239" t="str">
        <f>'Rekapitulace zakázky'!K6</f>
        <v>CERMNA-224-BYT-8</v>
      </c>
      <c r="F7" s="240"/>
      <c r="G7" s="240"/>
      <c r="H7" s="240"/>
      <c r="L7" s="235"/>
    </row>
    <row r="8" spans="2:46" s="201" customFormat="1" ht="12" hidden="1" customHeight="1">
      <c r="B8" s="200"/>
      <c r="D8" s="238" t="s">
        <v>113</v>
      </c>
      <c r="L8" s="200"/>
    </row>
    <row r="9" spans="2:46" s="201" customFormat="1" ht="16.5" hidden="1" customHeight="1">
      <c r="B9" s="200"/>
      <c r="E9" s="241" t="s">
        <v>745</v>
      </c>
      <c r="F9" s="242"/>
      <c r="G9" s="242"/>
      <c r="H9" s="242"/>
      <c r="L9" s="200"/>
    </row>
    <row r="10" spans="2:46" s="201" customFormat="1" hidden="1">
      <c r="B10" s="200"/>
      <c r="L10" s="200"/>
    </row>
    <row r="11" spans="2:46" s="201" customFormat="1" ht="12" hidden="1" customHeight="1">
      <c r="B11" s="200"/>
      <c r="D11" s="238" t="s">
        <v>15</v>
      </c>
      <c r="F11" s="243" t="s">
        <v>16</v>
      </c>
      <c r="I11" s="238" t="s">
        <v>17</v>
      </c>
      <c r="J11" s="243" t="s">
        <v>1</v>
      </c>
      <c r="L11" s="200"/>
    </row>
    <row r="12" spans="2:46" s="201" customFormat="1" ht="12" hidden="1" customHeight="1">
      <c r="B12" s="200"/>
      <c r="D12" s="238" t="s">
        <v>18</v>
      </c>
      <c r="F12" s="243" t="s">
        <v>19</v>
      </c>
      <c r="I12" s="238" t="s">
        <v>20</v>
      </c>
      <c r="J12" s="244" t="str">
        <f>'Rekapitulace zakázky'!AN8</f>
        <v>16. 1. 2025</v>
      </c>
      <c r="L12" s="200"/>
    </row>
    <row r="13" spans="2:46" s="201" customFormat="1" ht="10.9" hidden="1" customHeight="1">
      <c r="B13" s="200"/>
      <c r="L13" s="200"/>
    </row>
    <row r="14" spans="2:46" s="201" customFormat="1" ht="12" hidden="1" customHeight="1">
      <c r="B14" s="200"/>
      <c r="D14" s="238" t="s">
        <v>22</v>
      </c>
      <c r="I14" s="238" t="s">
        <v>23</v>
      </c>
      <c r="J14" s="243" t="s">
        <v>24</v>
      </c>
      <c r="L14" s="200"/>
    </row>
    <row r="15" spans="2:46" s="201" customFormat="1" ht="18" hidden="1" customHeight="1">
      <c r="B15" s="200"/>
      <c r="E15" s="243" t="s">
        <v>25</v>
      </c>
      <c r="I15" s="238" t="s">
        <v>26</v>
      </c>
      <c r="J15" s="243" t="s">
        <v>1</v>
      </c>
      <c r="L15" s="200"/>
    </row>
    <row r="16" spans="2:46" s="201" customFormat="1" ht="6.95" hidden="1" customHeight="1">
      <c r="B16" s="200"/>
      <c r="L16" s="200"/>
    </row>
    <row r="17" spans="2:12" s="201" customFormat="1" ht="12" hidden="1" customHeight="1">
      <c r="B17" s="200"/>
      <c r="D17" s="238" t="s">
        <v>27</v>
      </c>
      <c r="I17" s="238" t="s">
        <v>23</v>
      </c>
      <c r="J17" s="243" t="str">
        <f>'Rekapitulace zakázky'!AN13</f>
        <v/>
      </c>
      <c r="L17" s="200"/>
    </row>
    <row r="18" spans="2:12" s="201" customFormat="1" ht="18" hidden="1" customHeight="1">
      <c r="B18" s="200"/>
      <c r="E18" s="245" t="str">
        <f>'Rekapitulace zakázky'!E14</f>
        <v xml:space="preserve"> </v>
      </c>
      <c r="F18" s="245"/>
      <c r="G18" s="245"/>
      <c r="H18" s="245"/>
      <c r="I18" s="238" t="s">
        <v>26</v>
      </c>
      <c r="J18" s="243" t="str">
        <f>'Rekapitulace zakázky'!AN14</f>
        <v/>
      </c>
      <c r="L18" s="200"/>
    </row>
    <row r="19" spans="2:12" s="201" customFormat="1" ht="6.95" hidden="1" customHeight="1">
      <c r="B19" s="200"/>
      <c r="L19" s="200"/>
    </row>
    <row r="20" spans="2:12" s="201" customFormat="1" ht="12" hidden="1" customHeight="1">
      <c r="B20" s="200"/>
      <c r="D20" s="238" t="s">
        <v>29</v>
      </c>
      <c r="I20" s="238" t="s">
        <v>23</v>
      </c>
      <c r="J20" s="243" t="s">
        <v>30</v>
      </c>
      <c r="L20" s="200"/>
    </row>
    <row r="21" spans="2:12" s="201" customFormat="1" ht="18" hidden="1" customHeight="1">
      <c r="B21" s="200"/>
      <c r="E21" s="243" t="s">
        <v>31</v>
      </c>
      <c r="I21" s="238" t="s">
        <v>26</v>
      </c>
      <c r="J21" s="243" t="s">
        <v>1</v>
      </c>
      <c r="L21" s="200"/>
    </row>
    <row r="22" spans="2:12" s="201" customFormat="1" ht="6.95" hidden="1" customHeight="1">
      <c r="B22" s="200"/>
      <c r="L22" s="200"/>
    </row>
    <row r="23" spans="2:12" s="201" customFormat="1" ht="12" hidden="1" customHeight="1">
      <c r="B23" s="200"/>
      <c r="D23" s="238" t="s">
        <v>33</v>
      </c>
      <c r="I23" s="238" t="s">
        <v>23</v>
      </c>
      <c r="J23" s="243" t="s">
        <v>34</v>
      </c>
      <c r="L23" s="200"/>
    </row>
    <row r="24" spans="2:12" s="201" customFormat="1" ht="18" hidden="1" customHeight="1">
      <c r="B24" s="200"/>
      <c r="E24" s="243" t="s">
        <v>35</v>
      </c>
      <c r="I24" s="238" t="s">
        <v>26</v>
      </c>
      <c r="J24" s="243" t="s">
        <v>1</v>
      </c>
      <c r="L24" s="200"/>
    </row>
    <row r="25" spans="2:12" s="201" customFormat="1" ht="6.95" hidden="1" customHeight="1">
      <c r="B25" s="200"/>
      <c r="L25" s="200"/>
    </row>
    <row r="26" spans="2:12" s="201" customFormat="1" ht="12" hidden="1" customHeight="1">
      <c r="B26" s="200"/>
      <c r="D26" s="238" t="s">
        <v>36</v>
      </c>
      <c r="L26" s="200"/>
    </row>
    <row r="27" spans="2:12" s="247" customFormat="1" ht="23.25" hidden="1" customHeight="1">
      <c r="B27" s="246"/>
      <c r="E27" s="248" t="s">
        <v>115</v>
      </c>
      <c r="F27" s="248"/>
      <c r="G27" s="248"/>
      <c r="H27" s="248"/>
      <c r="L27" s="246"/>
    </row>
    <row r="28" spans="2:12" s="201" customFormat="1" ht="6.95" hidden="1" customHeight="1">
      <c r="B28" s="200"/>
      <c r="L28" s="200"/>
    </row>
    <row r="29" spans="2:12" s="201" customFormat="1" ht="6.95" hidden="1" customHeight="1">
      <c r="B29" s="200"/>
      <c r="D29" s="249"/>
      <c r="E29" s="249"/>
      <c r="F29" s="249"/>
      <c r="G29" s="249"/>
      <c r="H29" s="249"/>
      <c r="I29" s="249"/>
      <c r="J29" s="249"/>
      <c r="K29" s="249"/>
      <c r="L29" s="200"/>
    </row>
    <row r="30" spans="2:12" s="201" customFormat="1" ht="25.35" hidden="1" customHeight="1">
      <c r="B30" s="200"/>
      <c r="D30" s="250" t="s">
        <v>38</v>
      </c>
      <c r="J30" s="251">
        <f>ROUND(J123, 2)</f>
        <v>0</v>
      </c>
      <c r="L30" s="200"/>
    </row>
    <row r="31" spans="2:12" s="201" customFormat="1" ht="6.95" hidden="1" customHeight="1">
      <c r="B31" s="200"/>
      <c r="D31" s="249"/>
      <c r="E31" s="249"/>
      <c r="F31" s="249"/>
      <c r="G31" s="249"/>
      <c r="H31" s="249"/>
      <c r="I31" s="249"/>
      <c r="J31" s="249"/>
      <c r="K31" s="249"/>
      <c r="L31" s="200"/>
    </row>
    <row r="32" spans="2:12" s="201" customFormat="1" ht="14.45" hidden="1" customHeight="1">
      <c r="B32" s="200"/>
      <c r="F32" s="252" t="s">
        <v>40</v>
      </c>
      <c r="I32" s="252" t="s">
        <v>39</v>
      </c>
      <c r="J32" s="252" t="s">
        <v>41</v>
      </c>
      <c r="L32" s="200"/>
    </row>
    <row r="33" spans="2:12" s="201" customFormat="1" ht="14.45" hidden="1" customHeight="1">
      <c r="B33" s="200"/>
      <c r="D33" s="253" t="s">
        <v>42</v>
      </c>
      <c r="E33" s="238" t="s">
        <v>43</v>
      </c>
      <c r="F33" s="254">
        <f>ROUND((SUM(BE123:BE148)),  2)</f>
        <v>0</v>
      </c>
      <c r="I33" s="255">
        <v>0.21</v>
      </c>
      <c r="J33" s="254">
        <f>ROUND(((SUM(BE123:BE148))*I33),  2)</f>
        <v>0</v>
      </c>
      <c r="L33" s="200"/>
    </row>
    <row r="34" spans="2:12" s="201" customFormat="1" ht="14.45" hidden="1" customHeight="1">
      <c r="B34" s="200"/>
      <c r="E34" s="238" t="s">
        <v>44</v>
      </c>
      <c r="F34" s="254">
        <f>ROUND((SUM(BF123:BF148)),  2)</f>
        <v>0</v>
      </c>
      <c r="I34" s="255">
        <v>0.12</v>
      </c>
      <c r="J34" s="254">
        <f>ROUND(((SUM(BF123:BF148))*I34),  2)</f>
        <v>0</v>
      </c>
      <c r="L34" s="200"/>
    </row>
    <row r="35" spans="2:12" s="201" customFormat="1" ht="14.45" hidden="1" customHeight="1">
      <c r="B35" s="200"/>
      <c r="E35" s="238" t="s">
        <v>45</v>
      </c>
      <c r="F35" s="254">
        <f>ROUND((SUM(BG123:BG148)),  2)</f>
        <v>0</v>
      </c>
      <c r="I35" s="255">
        <v>0.21</v>
      </c>
      <c r="J35" s="254">
        <f>0</f>
        <v>0</v>
      </c>
      <c r="L35" s="200"/>
    </row>
    <row r="36" spans="2:12" s="201" customFormat="1" ht="14.45" hidden="1" customHeight="1">
      <c r="B36" s="200"/>
      <c r="E36" s="238" t="s">
        <v>46</v>
      </c>
      <c r="F36" s="254">
        <f>ROUND((SUM(BH123:BH148)),  2)</f>
        <v>0</v>
      </c>
      <c r="I36" s="255">
        <v>0.12</v>
      </c>
      <c r="J36" s="254">
        <f>0</f>
        <v>0</v>
      </c>
      <c r="L36" s="200"/>
    </row>
    <row r="37" spans="2:12" s="201" customFormat="1" ht="14.45" hidden="1" customHeight="1">
      <c r="B37" s="200"/>
      <c r="E37" s="238" t="s">
        <v>47</v>
      </c>
      <c r="F37" s="254">
        <f>ROUND((SUM(BI123:BI148)),  2)</f>
        <v>0</v>
      </c>
      <c r="I37" s="255">
        <v>0</v>
      </c>
      <c r="J37" s="254">
        <f>0</f>
        <v>0</v>
      </c>
      <c r="L37" s="200"/>
    </row>
    <row r="38" spans="2:12" s="201" customFormat="1" ht="6.95" hidden="1" customHeight="1">
      <c r="B38" s="200"/>
      <c r="L38" s="200"/>
    </row>
    <row r="39" spans="2:12" s="201" customFormat="1" ht="25.35" hidden="1" customHeight="1">
      <c r="B39" s="200"/>
      <c r="C39" s="256"/>
      <c r="D39" s="257" t="s">
        <v>48</v>
      </c>
      <c r="E39" s="258"/>
      <c r="F39" s="258"/>
      <c r="G39" s="259" t="s">
        <v>49</v>
      </c>
      <c r="H39" s="260" t="s">
        <v>50</v>
      </c>
      <c r="I39" s="258"/>
      <c r="J39" s="261">
        <f>SUM(J30:J37)</f>
        <v>0</v>
      </c>
      <c r="K39" s="262"/>
      <c r="L39" s="200"/>
    </row>
    <row r="40" spans="2:12" s="201" customFormat="1" ht="14.45" hidden="1" customHeight="1">
      <c r="B40" s="200"/>
      <c r="L40" s="200"/>
    </row>
    <row r="41" spans="2:12" ht="14.45" hidden="1" customHeight="1">
      <c r="B41" s="235"/>
      <c r="L41" s="235"/>
    </row>
    <row r="42" spans="2:12" ht="14.45" hidden="1" customHeight="1">
      <c r="B42" s="235"/>
      <c r="L42" s="235"/>
    </row>
    <row r="43" spans="2:12" ht="14.45" hidden="1" customHeight="1">
      <c r="B43" s="235"/>
      <c r="L43" s="235"/>
    </row>
    <row r="44" spans="2:12" ht="14.45" hidden="1" customHeight="1">
      <c r="B44" s="235"/>
      <c r="L44" s="235"/>
    </row>
    <row r="45" spans="2:12" ht="14.45" hidden="1" customHeight="1">
      <c r="B45" s="235"/>
      <c r="L45" s="235"/>
    </row>
    <row r="46" spans="2:12" ht="14.45" hidden="1" customHeight="1">
      <c r="B46" s="235"/>
      <c r="L46" s="235"/>
    </row>
    <row r="47" spans="2:12" ht="14.45" hidden="1" customHeight="1">
      <c r="B47" s="235"/>
      <c r="L47" s="235"/>
    </row>
    <row r="48" spans="2:12" ht="14.45" hidden="1" customHeight="1">
      <c r="B48" s="235"/>
      <c r="L48" s="235"/>
    </row>
    <row r="49" spans="2:12" ht="14.45" hidden="1" customHeight="1">
      <c r="B49" s="235"/>
      <c r="L49" s="235"/>
    </row>
    <row r="50" spans="2:12" s="201" customFormat="1" ht="14.45" hidden="1" customHeight="1">
      <c r="B50" s="200"/>
      <c r="D50" s="263" t="s">
        <v>51</v>
      </c>
      <c r="E50" s="264"/>
      <c r="F50" s="264"/>
      <c r="G50" s="263" t="s">
        <v>52</v>
      </c>
      <c r="H50" s="264"/>
      <c r="I50" s="264"/>
      <c r="J50" s="264"/>
      <c r="K50" s="264"/>
      <c r="L50" s="200"/>
    </row>
    <row r="51" spans="2:12" hidden="1">
      <c r="B51" s="235"/>
      <c r="L51" s="235"/>
    </row>
    <row r="52" spans="2:12" hidden="1">
      <c r="B52" s="235"/>
      <c r="L52" s="235"/>
    </row>
    <row r="53" spans="2:12" hidden="1">
      <c r="B53" s="235"/>
      <c r="L53" s="235"/>
    </row>
    <row r="54" spans="2:12" hidden="1">
      <c r="B54" s="235"/>
      <c r="L54" s="235"/>
    </row>
    <row r="55" spans="2:12" hidden="1">
      <c r="B55" s="235"/>
      <c r="L55" s="235"/>
    </row>
    <row r="56" spans="2:12" hidden="1">
      <c r="B56" s="235"/>
      <c r="L56" s="235"/>
    </row>
    <row r="57" spans="2:12" hidden="1">
      <c r="B57" s="235"/>
      <c r="L57" s="235"/>
    </row>
    <row r="58" spans="2:12" hidden="1">
      <c r="B58" s="235"/>
      <c r="L58" s="235"/>
    </row>
    <row r="59" spans="2:12" hidden="1">
      <c r="B59" s="235"/>
      <c r="L59" s="235"/>
    </row>
    <row r="60" spans="2:12" hidden="1">
      <c r="B60" s="235"/>
      <c r="L60" s="235"/>
    </row>
    <row r="61" spans="2:12" s="201" customFormat="1" ht="12.75" hidden="1">
      <c r="B61" s="200"/>
      <c r="D61" s="265" t="s">
        <v>53</v>
      </c>
      <c r="E61" s="266"/>
      <c r="F61" s="267" t="s">
        <v>54</v>
      </c>
      <c r="G61" s="265" t="s">
        <v>53</v>
      </c>
      <c r="H61" s="266"/>
      <c r="I61" s="266"/>
      <c r="J61" s="268" t="s">
        <v>54</v>
      </c>
      <c r="K61" s="266"/>
      <c r="L61" s="200"/>
    </row>
    <row r="62" spans="2:12" hidden="1">
      <c r="B62" s="235"/>
      <c r="L62" s="235"/>
    </row>
    <row r="63" spans="2:12" hidden="1">
      <c r="B63" s="235"/>
      <c r="L63" s="235"/>
    </row>
    <row r="64" spans="2:12" hidden="1">
      <c r="B64" s="235"/>
      <c r="L64" s="235"/>
    </row>
    <row r="65" spans="2:12" s="201" customFormat="1" ht="12.75" hidden="1">
      <c r="B65" s="200"/>
      <c r="D65" s="263" t="s">
        <v>55</v>
      </c>
      <c r="E65" s="264"/>
      <c r="F65" s="264"/>
      <c r="G65" s="263" t="s">
        <v>56</v>
      </c>
      <c r="H65" s="264"/>
      <c r="I65" s="264"/>
      <c r="J65" s="264"/>
      <c r="K65" s="264"/>
      <c r="L65" s="200"/>
    </row>
    <row r="66" spans="2:12" hidden="1">
      <c r="B66" s="235"/>
      <c r="L66" s="235"/>
    </row>
    <row r="67" spans="2:12" hidden="1">
      <c r="B67" s="235"/>
      <c r="L67" s="235"/>
    </row>
    <row r="68" spans="2:12" hidden="1">
      <c r="B68" s="235"/>
      <c r="L68" s="235"/>
    </row>
    <row r="69" spans="2:12" hidden="1">
      <c r="B69" s="235"/>
      <c r="L69" s="235"/>
    </row>
    <row r="70" spans="2:12" hidden="1">
      <c r="B70" s="235"/>
      <c r="L70" s="235"/>
    </row>
    <row r="71" spans="2:12" hidden="1">
      <c r="B71" s="235"/>
      <c r="L71" s="235"/>
    </row>
    <row r="72" spans="2:12" hidden="1">
      <c r="B72" s="235"/>
      <c r="L72" s="235"/>
    </row>
    <row r="73" spans="2:12" hidden="1">
      <c r="B73" s="235"/>
      <c r="L73" s="235"/>
    </row>
    <row r="74" spans="2:12" hidden="1">
      <c r="B74" s="235"/>
      <c r="L74" s="235"/>
    </row>
    <row r="75" spans="2:12" hidden="1">
      <c r="B75" s="235"/>
      <c r="L75" s="235"/>
    </row>
    <row r="76" spans="2:12" s="201" customFormat="1" ht="12.75" hidden="1">
      <c r="B76" s="200"/>
      <c r="D76" s="265" t="s">
        <v>53</v>
      </c>
      <c r="E76" s="266"/>
      <c r="F76" s="267" t="s">
        <v>54</v>
      </c>
      <c r="G76" s="265" t="s">
        <v>53</v>
      </c>
      <c r="H76" s="266"/>
      <c r="I76" s="266"/>
      <c r="J76" s="268" t="s">
        <v>54</v>
      </c>
      <c r="K76" s="266"/>
      <c r="L76" s="200"/>
    </row>
    <row r="77" spans="2:12" s="201" customFormat="1" ht="14.45" hidden="1" customHeight="1">
      <c r="B77" s="198"/>
      <c r="C77" s="199"/>
      <c r="D77" s="199"/>
      <c r="E77" s="199"/>
      <c r="F77" s="199"/>
      <c r="G77" s="199"/>
      <c r="H77" s="199"/>
      <c r="I77" s="199"/>
      <c r="J77" s="199"/>
      <c r="K77" s="199"/>
      <c r="L77" s="200"/>
    </row>
    <row r="78" spans="2:12" hidden="1"/>
    <row r="79" spans="2:12" hidden="1"/>
    <row r="80" spans="2:12" hidden="1"/>
    <row r="81" spans="2:47" s="201" customFormat="1" ht="6.95" customHeight="1">
      <c r="B81" s="269"/>
      <c r="C81" s="270"/>
      <c r="D81" s="270"/>
      <c r="E81" s="270"/>
      <c r="F81" s="270"/>
      <c r="G81" s="270"/>
      <c r="H81" s="270"/>
      <c r="I81" s="270"/>
      <c r="J81" s="270"/>
      <c r="K81" s="270"/>
      <c r="L81" s="200"/>
    </row>
    <row r="82" spans="2:47" s="201" customFormat="1" ht="24.95" customHeight="1">
      <c r="B82" s="200"/>
      <c r="C82" s="236" t="s">
        <v>116</v>
      </c>
      <c r="L82" s="200"/>
    </row>
    <row r="83" spans="2:47" s="201" customFormat="1" ht="6.95" customHeight="1">
      <c r="B83" s="200"/>
      <c r="L83" s="200"/>
    </row>
    <row r="84" spans="2:47" s="201" customFormat="1" ht="12" customHeight="1">
      <c r="B84" s="200"/>
      <c r="C84" s="238" t="s">
        <v>13</v>
      </c>
      <c r="L84" s="200"/>
    </row>
    <row r="85" spans="2:47" s="201" customFormat="1" ht="16.5" customHeight="1">
      <c r="B85" s="200"/>
      <c r="E85" s="239" t="str">
        <f>E7</f>
        <v>CERMNA-224-BYT-8</v>
      </c>
      <c r="F85" s="240"/>
      <c r="G85" s="240"/>
      <c r="H85" s="240"/>
      <c r="L85" s="200"/>
    </row>
    <row r="86" spans="2:47" s="201" customFormat="1" ht="12" customHeight="1">
      <c r="B86" s="200"/>
      <c r="C86" s="238" t="s">
        <v>113</v>
      </c>
      <c r="L86" s="200"/>
    </row>
    <row r="87" spans="2:47" s="201" customFormat="1" ht="16.5" customHeight="1">
      <c r="B87" s="200"/>
      <c r="E87" s="241" t="s">
        <v>780</v>
      </c>
      <c r="F87" s="242"/>
      <c r="G87" s="242"/>
      <c r="H87" s="242"/>
      <c r="L87" s="200"/>
    </row>
    <row r="88" spans="2:47" s="201" customFormat="1" ht="6.95" customHeight="1">
      <c r="B88" s="200"/>
      <c r="L88" s="200"/>
    </row>
    <row r="89" spans="2:47" s="201" customFormat="1" ht="12" customHeight="1">
      <c r="B89" s="200"/>
      <c r="C89" s="238" t="s">
        <v>18</v>
      </c>
      <c r="F89" s="243" t="str">
        <f>F12</f>
        <v>Dolní Čermná 224, okr. Ústí n. Orlicí</v>
      </c>
      <c r="I89" s="238" t="s">
        <v>20</v>
      </c>
      <c r="J89" s="244" t="str">
        <f>IF(J12="","",J12)</f>
        <v>16. 1. 2025</v>
      </c>
      <c r="L89" s="200"/>
    </row>
    <row r="90" spans="2:47" s="201" customFormat="1" ht="6.95" customHeight="1">
      <c r="B90" s="200"/>
      <c r="L90" s="200"/>
    </row>
    <row r="91" spans="2:47" s="201" customFormat="1" ht="15.2" customHeight="1">
      <c r="B91" s="200"/>
      <c r="C91" s="238" t="s">
        <v>22</v>
      </c>
      <c r="F91" s="243" t="str">
        <f>E15</f>
        <v>Dětský domov Dolní Čermná</v>
      </c>
      <c r="I91" s="238" t="s">
        <v>29</v>
      </c>
      <c r="J91" s="271" t="str">
        <f>E21</f>
        <v>vs-studio s.r.o.</v>
      </c>
      <c r="L91" s="200"/>
    </row>
    <row r="92" spans="2:47" s="201" customFormat="1" ht="15.2" customHeight="1">
      <c r="B92" s="200"/>
      <c r="C92" s="238" t="s">
        <v>27</v>
      </c>
      <c r="F92" s="243" t="str">
        <f>IF(E18="","",E18)</f>
        <v xml:space="preserve"> </v>
      </c>
      <c r="I92" s="238" t="s">
        <v>33</v>
      </c>
      <c r="J92" s="271" t="str">
        <f>E24</f>
        <v>Jaroslav Klíma</v>
      </c>
      <c r="L92" s="200"/>
    </row>
    <row r="93" spans="2:47" s="201" customFormat="1" ht="10.35" customHeight="1">
      <c r="B93" s="200"/>
      <c r="L93" s="200"/>
    </row>
    <row r="94" spans="2:47" s="201" customFormat="1" ht="29.25" customHeight="1">
      <c r="B94" s="200"/>
      <c r="C94" s="272" t="s">
        <v>117</v>
      </c>
      <c r="D94" s="256"/>
      <c r="E94" s="256"/>
      <c r="F94" s="256"/>
      <c r="G94" s="256"/>
      <c r="H94" s="256"/>
      <c r="I94" s="256"/>
      <c r="J94" s="273" t="s">
        <v>118</v>
      </c>
      <c r="K94" s="256"/>
      <c r="L94" s="200"/>
    </row>
    <row r="95" spans="2:47" s="201" customFormat="1" ht="10.35" customHeight="1">
      <c r="B95" s="200"/>
      <c r="L95" s="200"/>
    </row>
    <row r="96" spans="2:47" s="201" customFormat="1" ht="22.9" customHeight="1">
      <c r="B96" s="200"/>
      <c r="C96" s="274" t="s">
        <v>119</v>
      </c>
      <c r="J96" s="251">
        <f>J123</f>
        <v>0</v>
      </c>
      <c r="L96" s="200"/>
      <c r="AU96" s="210" t="s">
        <v>120</v>
      </c>
    </row>
    <row r="97" spans="2:12" s="276" customFormat="1" ht="24.95" customHeight="1">
      <c r="B97" s="275"/>
      <c r="D97" s="277" t="s">
        <v>124</v>
      </c>
      <c r="E97" s="278"/>
      <c r="F97" s="278"/>
      <c r="G97" s="278"/>
      <c r="H97" s="278"/>
      <c r="I97" s="278"/>
      <c r="J97" s="279">
        <f>J124</f>
        <v>0</v>
      </c>
      <c r="L97" s="275"/>
    </row>
    <row r="98" spans="2:12" s="281" customFormat="1" ht="19.899999999999999" customHeight="1">
      <c r="B98" s="280"/>
      <c r="D98" s="282" t="s">
        <v>131</v>
      </c>
      <c r="E98" s="283"/>
      <c r="F98" s="283"/>
      <c r="G98" s="283"/>
      <c r="H98" s="283"/>
      <c r="I98" s="283"/>
      <c r="J98" s="284">
        <f>J125</f>
        <v>0</v>
      </c>
      <c r="L98" s="280"/>
    </row>
    <row r="99" spans="2:12" s="276" customFormat="1" ht="24.95" customHeight="1">
      <c r="B99" s="275"/>
      <c r="D99" s="277" t="s">
        <v>781</v>
      </c>
      <c r="E99" s="278"/>
      <c r="F99" s="278"/>
      <c r="G99" s="278"/>
      <c r="H99" s="278"/>
      <c r="I99" s="278"/>
      <c r="J99" s="279">
        <f>J128</f>
        <v>0</v>
      </c>
      <c r="L99" s="275"/>
    </row>
    <row r="100" spans="2:12" s="281" customFormat="1" ht="19.899999999999999" customHeight="1">
      <c r="B100" s="280"/>
      <c r="D100" s="282" t="s">
        <v>782</v>
      </c>
      <c r="E100" s="283"/>
      <c r="F100" s="283"/>
      <c r="G100" s="283"/>
      <c r="H100" s="283"/>
      <c r="I100" s="283"/>
      <c r="J100" s="284">
        <f>J129</f>
        <v>0</v>
      </c>
      <c r="L100" s="280"/>
    </row>
    <row r="101" spans="2:12" s="281" customFormat="1" ht="19.899999999999999" customHeight="1">
      <c r="B101" s="280"/>
      <c r="D101" s="282" t="s">
        <v>783</v>
      </c>
      <c r="E101" s="283"/>
      <c r="F101" s="283"/>
      <c r="G101" s="283"/>
      <c r="H101" s="283"/>
      <c r="I101" s="283"/>
      <c r="J101" s="284">
        <f>J134</f>
        <v>0</v>
      </c>
      <c r="L101" s="280"/>
    </row>
    <row r="102" spans="2:12" s="281" customFormat="1" ht="19.899999999999999" customHeight="1">
      <c r="B102" s="280"/>
      <c r="D102" s="282" t="s">
        <v>784</v>
      </c>
      <c r="E102" s="283"/>
      <c r="F102" s="283"/>
      <c r="G102" s="283"/>
      <c r="H102" s="283"/>
      <c r="I102" s="283"/>
      <c r="J102" s="284">
        <f>J139</f>
        <v>0</v>
      </c>
      <c r="L102" s="280"/>
    </row>
    <row r="103" spans="2:12" s="281" customFormat="1" ht="19.899999999999999" customHeight="1">
      <c r="B103" s="280"/>
      <c r="D103" s="282" t="s">
        <v>785</v>
      </c>
      <c r="E103" s="283"/>
      <c r="F103" s="283"/>
      <c r="G103" s="283"/>
      <c r="H103" s="283"/>
      <c r="I103" s="283"/>
      <c r="J103" s="284">
        <f>J142</f>
        <v>0</v>
      </c>
      <c r="L103" s="280"/>
    </row>
    <row r="104" spans="2:12" s="201" customFormat="1" ht="21.75" customHeight="1">
      <c r="B104" s="200"/>
      <c r="L104" s="200"/>
    </row>
    <row r="105" spans="2:12" s="201" customFormat="1" ht="6.95" customHeight="1">
      <c r="B105" s="198"/>
      <c r="C105" s="199"/>
      <c r="D105" s="199"/>
      <c r="E105" s="199"/>
      <c r="F105" s="199"/>
      <c r="G105" s="199"/>
      <c r="H105" s="199"/>
      <c r="I105" s="199"/>
      <c r="J105" s="199"/>
      <c r="K105" s="199"/>
      <c r="L105" s="200"/>
    </row>
    <row r="109" spans="2:12" s="201" customFormat="1" ht="6.95" customHeight="1">
      <c r="B109" s="269"/>
      <c r="C109" s="270"/>
      <c r="D109" s="270"/>
      <c r="E109" s="270"/>
      <c r="F109" s="270"/>
      <c r="G109" s="270"/>
      <c r="H109" s="270"/>
      <c r="I109" s="270"/>
      <c r="J109" s="270"/>
      <c r="K109" s="270"/>
      <c r="L109" s="200"/>
    </row>
    <row r="110" spans="2:12" s="201" customFormat="1" ht="24.95" customHeight="1">
      <c r="B110" s="200"/>
      <c r="C110" s="236" t="s">
        <v>132</v>
      </c>
      <c r="L110" s="200"/>
    </row>
    <row r="111" spans="2:12" s="201" customFormat="1" ht="6.95" customHeight="1">
      <c r="B111" s="200"/>
      <c r="L111" s="200"/>
    </row>
    <row r="112" spans="2:12" s="201" customFormat="1" ht="12" customHeight="1">
      <c r="B112" s="200"/>
      <c r="C112" s="238" t="s">
        <v>13</v>
      </c>
      <c r="L112" s="200"/>
    </row>
    <row r="113" spans="2:65" s="201" customFormat="1" ht="16.5" customHeight="1">
      <c r="B113" s="200"/>
      <c r="E113" s="239" t="str">
        <f>E7</f>
        <v>CERMNA-224-BYT-8</v>
      </c>
      <c r="F113" s="240"/>
      <c r="G113" s="240"/>
      <c r="H113" s="240"/>
      <c r="L113" s="200"/>
    </row>
    <row r="114" spans="2:65" s="201" customFormat="1" ht="12" customHeight="1">
      <c r="B114" s="200"/>
      <c r="C114" s="238" t="s">
        <v>113</v>
      </c>
      <c r="L114" s="200"/>
    </row>
    <row r="115" spans="2:65" s="201" customFormat="1" ht="16.5" customHeight="1">
      <c r="B115" s="200"/>
      <c r="E115" s="241" t="s">
        <v>786</v>
      </c>
      <c r="F115" s="242"/>
      <c r="G115" s="242"/>
      <c r="H115" s="242"/>
      <c r="L115" s="200"/>
    </row>
    <row r="116" spans="2:65" s="201" customFormat="1" ht="6.95" customHeight="1">
      <c r="B116" s="200"/>
      <c r="L116" s="200"/>
    </row>
    <row r="117" spans="2:65" s="201" customFormat="1" ht="12" customHeight="1">
      <c r="B117" s="200"/>
      <c r="C117" s="238" t="s">
        <v>18</v>
      </c>
      <c r="F117" s="243" t="str">
        <f>F12</f>
        <v>Dolní Čermná 224, okr. Ústí n. Orlicí</v>
      </c>
      <c r="I117" s="238" t="s">
        <v>20</v>
      </c>
      <c r="J117" s="244" t="str">
        <f>IF(J12="","",J12)</f>
        <v>16. 1. 2025</v>
      </c>
      <c r="L117" s="200"/>
    </row>
    <row r="118" spans="2:65" s="201" customFormat="1" ht="6.95" customHeight="1">
      <c r="B118" s="200"/>
      <c r="L118" s="200"/>
    </row>
    <row r="119" spans="2:65" s="201" customFormat="1" ht="15.2" customHeight="1">
      <c r="B119" s="200"/>
      <c r="C119" s="238" t="s">
        <v>22</v>
      </c>
      <c r="F119" s="243" t="str">
        <f>E15</f>
        <v>Dětský domov Dolní Čermná</v>
      </c>
      <c r="I119" s="238" t="s">
        <v>29</v>
      </c>
      <c r="J119" s="271" t="str">
        <f>E21</f>
        <v>vs-studio s.r.o.</v>
      </c>
      <c r="L119" s="200"/>
    </row>
    <row r="120" spans="2:65" s="201" customFormat="1" ht="15.2" customHeight="1">
      <c r="B120" s="200"/>
      <c r="C120" s="238" t="s">
        <v>27</v>
      </c>
      <c r="F120" s="243" t="str">
        <f>IF(E18="","",E18)</f>
        <v xml:space="preserve"> </v>
      </c>
      <c r="I120" s="238" t="s">
        <v>33</v>
      </c>
      <c r="J120" s="271" t="str">
        <f>E24</f>
        <v>Jaroslav Klíma</v>
      </c>
      <c r="L120" s="200"/>
    </row>
    <row r="121" spans="2:65" s="201" customFormat="1" ht="10.35" customHeight="1">
      <c r="B121" s="200"/>
      <c r="L121" s="200"/>
    </row>
    <row r="122" spans="2:65" s="292" customFormat="1" ht="29.25" customHeight="1">
      <c r="B122" s="285"/>
      <c r="C122" s="286" t="s">
        <v>133</v>
      </c>
      <c r="D122" s="287" t="s">
        <v>63</v>
      </c>
      <c r="E122" s="287" t="s">
        <v>59</v>
      </c>
      <c r="F122" s="287" t="s">
        <v>60</v>
      </c>
      <c r="G122" s="287" t="s">
        <v>134</v>
      </c>
      <c r="H122" s="287" t="s">
        <v>135</v>
      </c>
      <c r="I122" s="287" t="s">
        <v>136</v>
      </c>
      <c r="J122" s="287" t="s">
        <v>118</v>
      </c>
      <c r="K122" s="288" t="s">
        <v>137</v>
      </c>
      <c r="L122" s="285"/>
      <c r="M122" s="289" t="s">
        <v>1</v>
      </c>
      <c r="N122" s="290" t="s">
        <v>42</v>
      </c>
      <c r="O122" s="290" t="s">
        <v>138</v>
      </c>
      <c r="P122" s="290" t="s">
        <v>139</v>
      </c>
      <c r="Q122" s="290" t="s">
        <v>140</v>
      </c>
      <c r="R122" s="290" t="s">
        <v>141</v>
      </c>
      <c r="S122" s="290" t="s">
        <v>142</v>
      </c>
      <c r="T122" s="291" t="s">
        <v>143</v>
      </c>
    </row>
    <row r="123" spans="2:65" s="201" customFormat="1" ht="22.9" customHeight="1">
      <c r="B123" s="200"/>
      <c r="C123" s="293" t="s">
        <v>144</v>
      </c>
      <c r="J123" s="294">
        <f>BK123</f>
        <v>0</v>
      </c>
      <c r="L123" s="200"/>
      <c r="M123" s="295"/>
      <c r="N123" s="249"/>
      <c r="O123" s="249"/>
      <c r="P123" s="296">
        <f>P124+P128</f>
        <v>2.4E-2</v>
      </c>
      <c r="Q123" s="249"/>
      <c r="R123" s="296">
        <f>R124+R128</f>
        <v>1.0000000000000001E-5</v>
      </c>
      <c r="S123" s="249"/>
      <c r="T123" s="297">
        <f>T124+T128</f>
        <v>0</v>
      </c>
      <c r="AT123" s="210" t="s">
        <v>77</v>
      </c>
      <c r="AU123" s="210" t="s">
        <v>120</v>
      </c>
      <c r="BK123" s="298">
        <f>BK124+BK128</f>
        <v>0</v>
      </c>
    </row>
    <row r="124" spans="2:65" s="217" customFormat="1" ht="25.9" customHeight="1">
      <c r="B124" s="218"/>
      <c r="D124" s="219" t="s">
        <v>77</v>
      </c>
      <c r="E124" s="227" t="s">
        <v>201</v>
      </c>
      <c r="F124" s="227" t="s">
        <v>202</v>
      </c>
      <c r="J124" s="228">
        <f>BK124</f>
        <v>0</v>
      </c>
      <c r="L124" s="218"/>
      <c r="M124" s="222"/>
      <c r="P124" s="223">
        <f>P125</f>
        <v>2.4E-2</v>
      </c>
      <c r="R124" s="223">
        <f>R125</f>
        <v>1.0000000000000001E-5</v>
      </c>
      <c r="T124" s="224">
        <f>T125</f>
        <v>0</v>
      </c>
      <c r="AR124" s="219" t="s">
        <v>109</v>
      </c>
      <c r="AT124" s="225" t="s">
        <v>77</v>
      </c>
      <c r="AU124" s="225" t="s">
        <v>78</v>
      </c>
      <c r="AY124" s="219" t="s">
        <v>147</v>
      </c>
      <c r="BK124" s="226">
        <f>BK125</f>
        <v>0</v>
      </c>
    </row>
    <row r="125" spans="2:65" s="217" customFormat="1" ht="22.9" customHeight="1">
      <c r="B125" s="218"/>
      <c r="D125" s="219" t="s">
        <v>77</v>
      </c>
      <c r="E125" s="220" t="s">
        <v>271</v>
      </c>
      <c r="F125" s="220" t="s">
        <v>272</v>
      </c>
      <c r="J125" s="221">
        <f>BK125</f>
        <v>0</v>
      </c>
      <c r="L125" s="218"/>
      <c r="M125" s="222"/>
      <c r="P125" s="223">
        <f>SUM(P126:P127)</f>
        <v>2.4E-2</v>
      </c>
      <c r="R125" s="223">
        <f>SUM(R126:R127)</f>
        <v>1.0000000000000001E-5</v>
      </c>
      <c r="T125" s="224">
        <f>SUM(T126:T127)</f>
        <v>0</v>
      </c>
      <c r="AR125" s="219" t="s">
        <v>109</v>
      </c>
      <c r="AT125" s="225" t="s">
        <v>77</v>
      </c>
      <c r="AU125" s="225" t="s">
        <v>86</v>
      </c>
      <c r="AY125" s="219" t="s">
        <v>147</v>
      </c>
      <c r="BK125" s="226">
        <f>SUM(BK126:BK127)</f>
        <v>0</v>
      </c>
    </row>
    <row r="126" spans="2:65" s="201" customFormat="1" ht="24.2" customHeight="1">
      <c r="B126" s="200"/>
      <c r="C126" s="212" t="s">
        <v>86</v>
      </c>
      <c r="D126" s="213" t="s">
        <v>150</v>
      </c>
      <c r="E126" s="214" t="s">
        <v>746</v>
      </c>
      <c r="F126" s="204" t="s">
        <v>747</v>
      </c>
      <c r="G126" s="215" t="s">
        <v>325</v>
      </c>
      <c r="H126" s="216">
        <v>1</v>
      </c>
      <c r="I126" s="144">
        <v>0</v>
      </c>
      <c r="J126" s="203">
        <f>ROUND(I126*H126,2)</f>
        <v>0</v>
      </c>
      <c r="K126" s="204" t="s">
        <v>214</v>
      </c>
      <c r="L126" s="200"/>
      <c r="M126" s="205" t="s">
        <v>1</v>
      </c>
      <c r="N126" s="206" t="s">
        <v>44</v>
      </c>
      <c r="O126" s="207">
        <v>2.4E-2</v>
      </c>
      <c r="P126" s="207">
        <f>O126*H126</f>
        <v>2.4E-2</v>
      </c>
      <c r="Q126" s="207">
        <v>1.0000000000000001E-5</v>
      </c>
      <c r="R126" s="207">
        <f>Q126*H126</f>
        <v>1.0000000000000001E-5</v>
      </c>
      <c r="S126" s="207">
        <v>0</v>
      </c>
      <c r="T126" s="208">
        <f>S126*H126</f>
        <v>0</v>
      </c>
      <c r="AR126" s="209" t="s">
        <v>208</v>
      </c>
      <c r="AT126" s="209" t="s">
        <v>150</v>
      </c>
      <c r="AU126" s="209" t="s">
        <v>109</v>
      </c>
      <c r="AY126" s="210" t="s">
        <v>147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210" t="s">
        <v>109</v>
      </c>
      <c r="BK126" s="211">
        <f>ROUND(I126*H126,2)</f>
        <v>0</v>
      </c>
      <c r="BL126" s="210" t="s">
        <v>208</v>
      </c>
      <c r="BM126" s="209" t="s">
        <v>748</v>
      </c>
    </row>
    <row r="127" spans="2:65" s="183" customFormat="1">
      <c r="B127" s="182"/>
      <c r="D127" s="184" t="s">
        <v>157</v>
      </c>
      <c r="E127" s="185" t="s">
        <v>1</v>
      </c>
      <c r="F127" s="186" t="s">
        <v>86</v>
      </c>
      <c r="H127" s="187">
        <v>1</v>
      </c>
      <c r="L127" s="182"/>
      <c r="M127" s="188"/>
      <c r="T127" s="189"/>
      <c r="AT127" s="185" t="s">
        <v>157</v>
      </c>
      <c r="AU127" s="185" t="s">
        <v>109</v>
      </c>
      <c r="AV127" s="183" t="s">
        <v>109</v>
      </c>
      <c r="AW127" s="183" t="s">
        <v>32</v>
      </c>
      <c r="AX127" s="183" t="s">
        <v>86</v>
      </c>
      <c r="AY127" s="185" t="s">
        <v>147</v>
      </c>
    </row>
    <row r="128" spans="2:65" s="217" customFormat="1" ht="25.9" customHeight="1">
      <c r="B128" s="218"/>
      <c r="D128" s="219" t="s">
        <v>77</v>
      </c>
      <c r="E128" s="227" t="s">
        <v>780</v>
      </c>
      <c r="F128" s="227" t="s">
        <v>749</v>
      </c>
      <c r="J128" s="228">
        <f>BK128</f>
        <v>0</v>
      </c>
      <c r="L128" s="218"/>
      <c r="M128" s="222"/>
      <c r="P128" s="223">
        <f>P129+P134+P139+P142</f>
        <v>0</v>
      </c>
      <c r="R128" s="223">
        <f>R129+R134+R139+R142</f>
        <v>0</v>
      </c>
      <c r="T128" s="224">
        <f>T129+T134+T139+T142</f>
        <v>0</v>
      </c>
      <c r="AR128" s="219" t="s">
        <v>173</v>
      </c>
      <c r="AT128" s="225" t="s">
        <v>77</v>
      </c>
      <c r="AU128" s="225" t="s">
        <v>78</v>
      </c>
      <c r="AY128" s="219" t="s">
        <v>147</v>
      </c>
      <c r="BK128" s="226">
        <f>BK129+BK134+BK139+BK142</f>
        <v>0</v>
      </c>
    </row>
    <row r="129" spans="2:65" s="217" customFormat="1" ht="22.9" customHeight="1">
      <c r="B129" s="218"/>
      <c r="D129" s="219" t="s">
        <v>77</v>
      </c>
      <c r="E129" s="220" t="s">
        <v>798</v>
      </c>
      <c r="F129" s="220" t="s">
        <v>750</v>
      </c>
      <c r="J129" s="221">
        <f>BK129</f>
        <v>0</v>
      </c>
      <c r="L129" s="218"/>
      <c r="M129" s="222"/>
      <c r="P129" s="223">
        <f>SUM(P130:P133)</f>
        <v>0</v>
      </c>
      <c r="R129" s="223">
        <f>SUM(R130:R133)</f>
        <v>0</v>
      </c>
      <c r="T129" s="224">
        <f>SUM(T130:T133)</f>
        <v>0</v>
      </c>
      <c r="AR129" s="219" t="s">
        <v>173</v>
      </c>
      <c r="AT129" s="225" t="s">
        <v>77</v>
      </c>
      <c r="AU129" s="225" t="s">
        <v>86</v>
      </c>
      <c r="AY129" s="219" t="s">
        <v>147</v>
      </c>
      <c r="BK129" s="226">
        <f>SUM(BK130:BK133)</f>
        <v>0</v>
      </c>
    </row>
    <row r="130" spans="2:65" s="201" customFormat="1" ht="16.5" customHeight="1">
      <c r="B130" s="200"/>
      <c r="C130" s="212" t="s">
        <v>109</v>
      </c>
      <c r="D130" s="213" t="s">
        <v>150</v>
      </c>
      <c r="E130" s="214" t="s">
        <v>751</v>
      </c>
      <c r="F130" s="204" t="s">
        <v>752</v>
      </c>
      <c r="G130" s="215" t="s">
        <v>325</v>
      </c>
      <c r="H130" s="216">
        <v>1</v>
      </c>
      <c r="I130" s="144">
        <v>0</v>
      </c>
      <c r="J130" s="203">
        <f>ROUND(I130*H130,2)</f>
        <v>0</v>
      </c>
      <c r="K130" s="204" t="s">
        <v>154</v>
      </c>
      <c r="L130" s="200"/>
      <c r="M130" s="205" t="s">
        <v>1</v>
      </c>
      <c r="N130" s="206" t="s">
        <v>44</v>
      </c>
      <c r="O130" s="207">
        <v>0</v>
      </c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AR130" s="209" t="s">
        <v>753</v>
      </c>
      <c r="AT130" s="209" t="s">
        <v>150</v>
      </c>
      <c r="AU130" s="209" t="s">
        <v>109</v>
      </c>
      <c r="AY130" s="210" t="s">
        <v>147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210" t="s">
        <v>109</v>
      </c>
      <c r="BK130" s="211">
        <f>ROUND(I130*H130,2)</f>
        <v>0</v>
      </c>
      <c r="BL130" s="210" t="s">
        <v>753</v>
      </c>
      <c r="BM130" s="209" t="s">
        <v>754</v>
      </c>
    </row>
    <row r="131" spans="2:65" s="183" customFormat="1">
      <c r="B131" s="182"/>
      <c r="D131" s="184" t="s">
        <v>157</v>
      </c>
      <c r="E131" s="185" t="s">
        <v>1</v>
      </c>
      <c r="F131" s="186" t="s">
        <v>755</v>
      </c>
      <c r="H131" s="187">
        <v>1</v>
      </c>
      <c r="L131" s="182"/>
      <c r="M131" s="188"/>
      <c r="T131" s="189"/>
      <c r="AT131" s="185" t="s">
        <v>157</v>
      </c>
      <c r="AU131" s="185" t="s">
        <v>109</v>
      </c>
      <c r="AV131" s="183" t="s">
        <v>109</v>
      </c>
      <c r="AW131" s="183" t="s">
        <v>32</v>
      </c>
      <c r="AX131" s="183" t="s">
        <v>86</v>
      </c>
      <c r="AY131" s="185" t="s">
        <v>147</v>
      </c>
    </row>
    <row r="132" spans="2:65" s="201" customFormat="1" ht="16.5" customHeight="1">
      <c r="B132" s="200"/>
      <c r="C132" s="212" t="s">
        <v>164</v>
      </c>
      <c r="D132" s="213" t="s">
        <v>150</v>
      </c>
      <c r="E132" s="214" t="s">
        <v>756</v>
      </c>
      <c r="F132" s="204" t="s">
        <v>757</v>
      </c>
      <c r="G132" s="215" t="s">
        <v>325</v>
      </c>
      <c r="H132" s="216">
        <v>1</v>
      </c>
      <c r="I132" s="144">
        <v>0</v>
      </c>
      <c r="J132" s="203">
        <f>ROUND(I132*H132,2)</f>
        <v>0</v>
      </c>
      <c r="K132" s="204" t="s">
        <v>154</v>
      </c>
      <c r="L132" s="200"/>
      <c r="M132" s="205" t="s">
        <v>1</v>
      </c>
      <c r="N132" s="206" t="s">
        <v>44</v>
      </c>
      <c r="O132" s="207">
        <v>0</v>
      </c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AR132" s="209" t="s">
        <v>753</v>
      </c>
      <c r="AT132" s="209" t="s">
        <v>150</v>
      </c>
      <c r="AU132" s="209" t="s">
        <v>109</v>
      </c>
      <c r="AY132" s="210" t="s">
        <v>147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210" t="s">
        <v>109</v>
      </c>
      <c r="BK132" s="211">
        <f>ROUND(I132*H132,2)</f>
        <v>0</v>
      </c>
      <c r="BL132" s="210" t="s">
        <v>753</v>
      </c>
      <c r="BM132" s="209" t="s">
        <v>758</v>
      </c>
    </row>
    <row r="133" spans="2:65" s="183" customFormat="1">
      <c r="B133" s="182"/>
      <c r="D133" s="184" t="s">
        <v>157</v>
      </c>
      <c r="E133" s="185" t="s">
        <v>1</v>
      </c>
      <c r="F133" s="186" t="s">
        <v>86</v>
      </c>
      <c r="H133" s="187">
        <v>1</v>
      </c>
      <c r="L133" s="182"/>
      <c r="M133" s="188"/>
      <c r="T133" s="189"/>
      <c r="AT133" s="185" t="s">
        <v>157</v>
      </c>
      <c r="AU133" s="185" t="s">
        <v>109</v>
      </c>
      <c r="AV133" s="183" t="s">
        <v>109</v>
      </c>
      <c r="AW133" s="183" t="s">
        <v>32</v>
      </c>
      <c r="AX133" s="183" t="s">
        <v>86</v>
      </c>
      <c r="AY133" s="185" t="s">
        <v>147</v>
      </c>
    </row>
    <row r="134" spans="2:65" s="217" customFormat="1" ht="22.9" customHeight="1">
      <c r="B134" s="218"/>
      <c r="D134" s="219" t="s">
        <v>77</v>
      </c>
      <c r="E134" s="220" t="s">
        <v>797</v>
      </c>
      <c r="F134" s="220" t="s">
        <v>759</v>
      </c>
      <c r="J134" s="221">
        <f>BK134</f>
        <v>0</v>
      </c>
      <c r="L134" s="218"/>
      <c r="M134" s="222"/>
      <c r="P134" s="223">
        <f>SUM(P135:P138)</f>
        <v>0</v>
      </c>
      <c r="R134" s="223">
        <f>SUM(R135:R138)</f>
        <v>0</v>
      </c>
      <c r="T134" s="224">
        <f>SUM(T135:T138)</f>
        <v>0</v>
      </c>
      <c r="AR134" s="219" t="s">
        <v>173</v>
      </c>
      <c r="AT134" s="225" t="s">
        <v>77</v>
      </c>
      <c r="AU134" s="225" t="s">
        <v>86</v>
      </c>
      <c r="AY134" s="219" t="s">
        <v>147</v>
      </c>
      <c r="BK134" s="226">
        <f>SUM(BK135:BK138)</f>
        <v>0</v>
      </c>
    </row>
    <row r="135" spans="2:65" s="201" customFormat="1" ht="16.5" customHeight="1">
      <c r="B135" s="200"/>
      <c r="C135" s="212" t="s">
        <v>155</v>
      </c>
      <c r="D135" s="213" t="s">
        <v>150</v>
      </c>
      <c r="E135" s="214" t="s">
        <v>760</v>
      </c>
      <c r="F135" s="204" t="s">
        <v>761</v>
      </c>
      <c r="G135" s="215" t="s">
        <v>325</v>
      </c>
      <c r="H135" s="216">
        <v>1</v>
      </c>
      <c r="I135" s="144">
        <v>0</v>
      </c>
      <c r="J135" s="203">
        <f>ROUND(I135*H135,2)</f>
        <v>0</v>
      </c>
      <c r="K135" s="204" t="s">
        <v>154</v>
      </c>
      <c r="L135" s="200"/>
      <c r="M135" s="205" t="s">
        <v>1</v>
      </c>
      <c r="N135" s="206" t="s">
        <v>44</v>
      </c>
      <c r="O135" s="207">
        <v>0</v>
      </c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AR135" s="209" t="s">
        <v>753</v>
      </c>
      <c r="AT135" s="209" t="s">
        <v>150</v>
      </c>
      <c r="AU135" s="209" t="s">
        <v>109</v>
      </c>
      <c r="AY135" s="210" t="s">
        <v>147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210" t="s">
        <v>109</v>
      </c>
      <c r="BK135" s="211">
        <f>ROUND(I135*H135,2)</f>
        <v>0</v>
      </c>
      <c r="BL135" s="210" t="s">
        <v>753</v>
      </c>
      <c r="BM135" s="209" t="s">
        <v>762</v>
      </c>
    </row>
    <row r="136" spans="2:65" s="183" customFormat="1">
      <c r="B136" s="182"/>
      <c r="D136" s="184" t="s">
        <v>157</v>
      </c>
      <c r="E136" s="185" t="s">
        <v>1</v>
      </c>
      <c r="F136" s="186" t="s">
        <v>86</v>
      </c>
      <c r="H136" s="187">
        <v>1</v>
      </c>
      <c r="L136" s="182"/>
      <c r="M136" s="188"/>
      <c r="T136" s="189"/>
      <c r="AT136" s="185" t="s">
        <v>157</v>
      </c>
      <c r="AU136" s="185" t="s">
        <v>109</v>
      </c>
      <c r="AV136" s="183" t="s">
        <v>109</v>
      </c>
      <c r="AW136" s="183" t="s">
        <v>32</v>
      </c>
      <c r="AX136" s="183" t="s">
        <v>86</v>
      </c>
      <c r="AY136" s="185" t="s">
        <v>147</v>
      </c>
    </row>
    <row r="137" spans="2:65" s="201" customFormat="1" ht="16.5" customHeight="1">
      <c r="B137" s="200"/>
      <c r="C137" s="212" t="s">
        <v>173</v>
      </c>
      <c r="D137" s="213" t="s">
        <v>150</v>
      </c>
      <c r="E137" s="214" t="s">
        <v>763</v>
      </c>
      <c r="F137" s="204" t="s">
        <v>764</v>
      </c>
      <c r="G137" s="215" t="s">
        <v>325</v>
      </c>
      <c r="H137" s="216">
        <v>1</v>
      </c>
      <c r="I137" s="144">
        <v>0</v>
      </c>
      <c r="J137" s="203">
        <f>ROUND(I137*H137,2)</f>
        <v>0</v>
      </c>
      <c r="K137" s="204" t="s">
        <v>154</v>
      </c>
      <c r="L137" s="200"/>
      <c r="M137" s="205" t="s">
        <v>1</v>
      </c>
      <c r="N137" s="206" t="s">
        <v>44</v>
      </c>
      <c r="O137" s="207">
        <v>0</v>
      </c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AR137" s="209" t="s">
        <v>753</v>
      </c>
      <c r="AT137" s="209" t="s">
        <v>150</v>
      </c>
      <c r="AU137" s="209" t="s">
        <v>109</v>
      </c>
      <c r="AY137" s="210" t="s">
        <v>147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210" t="s">
        <v>109</v>
      </c>
      <c r="BK137" s="211">
        <f>ROUND(I137*H137,2)</f>
        <v>0</v>
      </c>
      <c r="BL137" s="210" t="s">
        <v>753</v>
      </c>
      <c r="BM137" s="209" t="s">
        <v>765</v>
      </c>
    </row>
    <row r="138" spans="2:65" s="183" customFormat="1">
      <c r="B138" s="182"/>
      <c r="D138" s="184" t="s">
        <v>157</v>
      </c>
      <c r="E138" s="185" t="s">
        <v>1</v>
      </c>
      <c r="F138" s="186" t="s">
        <v>86</v>
      </c>
      <c r="H138" s="187">
        <v>1</v>
      </c>
      <c r="L138" s="182"/>
      <c r="M138" s="188"/>
      <c r="T138" s="189"/>
      <c r="AT138" s="185" t="s">
        <v>157</v>
      </c>
      <c r="AU138" s="185" t="s">
        <v>109</v>
      </c>
      <c r="AV138" s="183" t="s">
        <v>109</v>
      </c>
      <c r="AW138" s="183" t="s">
        <v>32</v>
      </c>
      <c r="AX138" s="183" t="s">
        <v>86</v>
      </c>
      <c r="AY138" s="185" t="s">
        <v>147</v>
      </c>
    </row>
    <row r="139" spans="2:65" s="217" customFormat="1" ht="22.9" customHeight="1">
      <c r="B139" s="218"/>
      <c r="D139" s="219" t="s">
        <v>77</v>
      </c>
      <c r="E139" s="220" t="s">
        <v>796</v>
      </c>
      <c r="F139" s="220" t="s">
        <v>766</v>
      </c>
      <c r="J139" s="221">
        <f>BK139</f>
        <v>0</v>
      </c>
      <c r="L139" s="218"/>
      <c r="M139" s="222"/>
      <c r="P139" s="223">
        <f>SUM(P140:P141)</f>
        <v>0</v>
      </c>
      <c r="R139" s="223">
        <f>SUM(R140:R141)</f>
        <v>0</v>
      </c>
      <c r="T139" s="224">
        <f>SUM(T140:T141)</f>
        <v>0</v>
      </c>
      <c r="AR139" s="219" t="s">
        <v>173</v>
      </c>
      <c r="AT139" s="225" t="s">
        <v>77</v>
      </c>
      <c r="AU139" s="225" t="s">
        <v>86</v>
      </c>
      <c r="AY139" s="219" t="s">
        <v>147</v>
      </c>
      <c r="BK139" s="226">
        <f>SUM(BK140:BK141)</f>
        <v>0</v>
      </c>
    </row>
    <row r="140" spans="2:65" s="201" customFormat="1" ht="16.5" customHeight="1">
      <c r="B140" s="200"/>
      <c r="C140" s="212" t="s">
        <v>193</v>
      </c>
      <c r="D140" s="213" t="s">
        <v>150</v>
      </c>
      <c r="E140" s="214" t="s">
        <v>767</v>
      </c>
      <c r="F140" s="204" t="s">
        <v>787</v>
      </c>
      <c r="G140" s="215" t="s">
        <v>325</v>
      </c>
      <c r="H140" s="216">
        <v>1</v>
      </c>
      <c r="I140" s="144">
        <v>0</v>
      </c>
      <c r="J140" s="203">
        <f>ROUND(I140*H140,2)</f>
        <v>0</v>
      </c>
      <c r="K140" s="204" t="s">
        <v>154</v>
      </c>
      <c r="L140" s="200"/>
      <c r="M140" s="205" t="s">
        <v>1</v>
      </c>
      <c r="N140" s="206" t="s">
        <v>44</v>
      </c>
      <c r="O140" s="207">
        <v>0</v>
      </c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AR140" s="209" t="s">
        <v>753</v>
      </c>
      <c r="AT140" s="209" t="s">
        <v>150</v>
      </c>
      <c r="AU140" s="209" t="s">
        <v>109</v>
      </c>
      <c r="AY140" s="210" t="s">
        <v>147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210" t="s">
        <v>109</v>
      </c>
      <c r="BK140" s="211">
        <f>ROUND(I140*H140,2)</f>
        <v>0</v>
      </c>
      <c r="BL140" s="210" t="s">
        <v>753</v>
      </c>
      <c r="BM140" s="209" t="s">
        <v>768</v>
      </c>
    </row>
    <row r="141" spans="2:65" s="183" customFormat="1" ht="22.5">
      <c r="B141" s="182"/>
      <c r="D141" s="184" t="s">
        <v>157</v>
      </c>
      <c r="E141" s="185" t="s">
        <v>1</v>
      </c>
      <c r="F141" s="186" t="s">
        <v>788</v>
      </c>
      <c r="H141" s="187">
        <v>1</v>
      </c>
      <c r="L141" s="182"/>
      <c r="M141" s="188"/>
      <c r="T141" s="189"/>
      <c r="AT141" s="185" t="s">
        <v>157</v>
      </c>
      <c r="AU141" s="185" t="s">
        <v>109</v>
      </c>
      <c r="AV141" s="183" t="s">
        <v>109</v>
      </c>
      <c r="AW141" s="183" t="s">
        <v>32</v>
      </c>
      <c r="AX141" s="183" t="s">
        <v>86</v>
      </c>
      <c r="AY141" s="185" t="s">
        <v>147</v>
      </c>
    </row>
    <row r="142" spans="2:65" s="217" customFormat="1" ht="22.9" customHeight="1">
      <c r="B142" s="218"/>
      <c r="D142" s="219" t="s">
        <v>77</v>
      </c>
      <c r="E142" s="220" t="s">
        <v>795</v>
      </c>
      <c r="F142" s="220" t="s">
        <v>769</v>
      </c>
      <c r="J142" s="221">
        <f>BK142</f>
        <v>0</v>
      </c>
      <c r="L142" s="218"/>
      <c r="M142" s="222"/>
      <c r="P142" s="223">
        <f>SUM(P143:P148)</f>
        <v>0</v>
      </c>
      <c r="R142" s="223">
        <f>SUM(R143:R148)</f>
        <v>0</v>
      </c>
      <c r="T142" s="224">
        <f>SUM(T143:T148)</f>
        <v>0</v>
      </c>
      <c r="AR142" s="219" t="s">
        <v>173</v>
      </c>
      <c r="AT142" s="225" t="s">
        <v>77</v>
      </c>
      <c r="AU142" s="225" t="s">
        <v>86</v>
      </c>
      <c r="AY142" s="219" t="s">
        <v>147</v>
      </c>
      <c r="BK142" s="226">
        <f>SUM(BK143:BK148)</f>
        <v>0</v>
      </c>
    </row>
    <row r="143" spans="2:65" s="201" customFormat="1" ht="16.5" customHeight="1">
      <c r="B143" s="200"/>
      <c r="C143" s="212" t="s">
        <v>148</v>
      </c>
      <c r="D143" s="213" t="s">
        <v>150</v>
      </c>
      <c r="E143" s="214" t="s">
        <v>770</v>
      </c>
      <c r="F143" s="204" t="s">
        <v>789</v>
      </c>
      <c r="G143" s="215" t="s">
        <v>325</v>
      </c>
      <c r="H143" s="216">
        <v>1</v>
      </c>
      <c r="I143" s="144">
        <v>0</v>
      </c>
      <c r="J143" s="203">
        <f>ROUND(I143*H143,2)</f>
        <v>0</v>
      </c>
      <c r="K143" s="204" t="s">
        <v>154</v>
      </c>
      <c r="L143" s="200"/>
      <c r="M143" s="205" t="s">
        <v>1</v>
      </c>
      <c r="N143" s="206" t="s">
        <v>44</v>
      </c>
      <c r="O143" s="207">
        <v>0</v>
      </c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AR143" s="209" t="s">
        <v>753</v>
      </c>
      <c r="AT143" s="209" t="s">
        <v>150</v>
      </c>
      <c r="AU143" s="209" t="s">
        <v>109</v>
      </c>
      <c r="AY143" s="210" t="s">
        <v>147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210" t="s">
        <v>109</v>
      </c>
      <c r="BK143" s="211">
        <f>ROUND(I143*H143,2)</f>
        <v>0</v>
      </c>
      <c r="BL143" s="210" t="s">
        <v>753</v>
      </c>
      <c r="BM143" s="209" t="s">
        <v>771</v>
      </c>
    </row>
    <row r="144" spans="2:65" s="183" customFormat="1">
      <c r="B144" s="182"/>
      <c r="D144" s="184" t="s">
        <v>157</v>
      </c>
      <c r="E144" s="185" t="s">
        <v>1</v>
      </c>
      <c r="F144" s="186" t="s">
        <v>790</v>
      </c>
      <c r="H144" s="187">
        <v>1</v>
      </c>
      <c r="L144" s="182"/>
      <c r="M144" s="188"/>
      <c r="T144" s="189"/>
      <c r="AT144" s="185" t="s">
        <v>157</v>
      </c>
      <c r="AU144" s="185" t="s">
        <v>109</v>
      </c>
      <c r="AV144" s="183" t="s">
        <v>109</v>
      </c>
      <c r="AW144" s="183" t="s">
        <v>32</v>
      </c>
      <c r="AX144" s="183" t="s">
        <v>86</v>
      </c>
      <c r="AY144" s="185" t="s">
        <v>147</v>
      </c>
    </row>
    <row r="145" spans="2:65" s="201" customFormat="1" ht="16.5" customHeight="1">
      <c r="B145" s="200"/>
      <c r="C145" s="212" t="s">
        <v>91</v>
      </c>
      <c r="D145" s="213" t="s">
        <v>150</v>
      </c>
      <c r="E145" s="214" t="s">
        <v>772</v>
      </c>
      <c r="F145" s="204" t="s">
        <v>791</v>
      </c>
      <c r="G145" s="215" t="s">
        <v>325</v>
      </c>
      <c r="H145" s="216">
        <v>1</v>
      </c>
      <c r="I145" s="144">
        <v>0</v>
      </c>
      <c r="J145" s="203">
        <f>ROUND(I145*H145,2)</f>
        <v>0</v>
      </c>
      <c r="K145" s="204" t="s">
        <v>214</v>
      </c>
      <c r="L145" s="200"/>
      <c r="M145" s="205" t="s">
        <v>1</v>
      </c>
      <c r="N145" s="206" t="s">
        <v>44</v>
      </c>
      <c r="O145" s="207">
        <v>0</v>
      </c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AR145" s="209" t="s">
        <v>753</v>
      </c>
      <c r="AT145" s="209" t="s">
        <v>150</v>
      </c>
      <c r="AU145" s="209" t="s">
        <v>109</v>
      </c>
      <c r="AY145" s="210" t="s">
        <v>147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210" t="s">
        <v>109</v>
      </c>
      <c r="BK145" s="211">
        <f>ROUND(I145*H145,2)</f>
        <v>0</v>
      </c>
      <c r="BL145" s="210" t="s">
        <v>753</v>
      </c>
      <c r="BM145" s="209" t="s">
        <v>773</v>
      </c>
    </row>
    <row r="146" spans="2:65" s="183" customFormat="1">
      <c r="B146" s="182"/>
      <c r="D146" s="184" t="s">
        <v>157</v>
      </c>
      <c r="E146" s="185" t="s">
        <v>1</v>
      </c>
      <c r="F146" s="186" t="s">
        <v>792</v>
      </c>
      <c r="H146" s="187">
        <v>1</v>
      </c>
      <c r="L146" s="182"/>
      <c r="M146" s="188"/>
      <c r="T146" s="189"/>
      <c r="AT146" s="185" t="s">
        <v>157</v>
      </c>
      <c r="AU146" s="185" t="s">
        <v>109</v>
      </c>
      <c r="AV146" s="183" t="s">
        <v>109</v>
      </c>
      <c r="AW146" s="183" t="s">
        <v>32</v>
      </c>
      <c r="AX146" s="183" t="s">
        <v>86</v>
      </c>
      <c r="AY146" s="185" t="s">
        <v>147</v>
      </c>
    </row>
    <row r="147" spans="2:65" s="201" customFormat="1" ht="16.5" customHeight="1">
      <c r="B147" s="200"/>
      <c r="C147" s="212" t="s">
        <v>211</v>
      </c>
      <c r="D147" s="213" t="s">
        <v>150</v>
      </c>
      <c r="E147" s="214" t="s">
        <v>774</v>
      </c>
      <c r="F147" s="204" t="s">
        <v>793</v>
      </c>
      <c r="G147" s="215" t="s">
        <v>325</v>
      </c>
      <c r="H147" s="216">
        <v>1</v>
      </c>
      <c r="I147" s="144">
        <v>0</v>
      </c>
      <c r="J147" s="203">
        <f>ROUND(I147*H147,2)</f>
        <v>0</v>
      </c>
      <c r="K147" s="204" t="s">
        <v>214</v>
      </c>
      <c r="L147" s="200"/>
      <c r="M147" s="205" t="s">
        <v>1</v>
      </c>
      <c r="N147" s="206" t="s">
        <v>44</v>
      </c>
      <c r="O147" s="207">
        <v>0</v>
      </c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AR147" s="209" t="s">
        <v>753</v>
      </c>
      <c r="AT147" s="209" t="s">
        <v>150</v>
      </c>
      <c r="AU147" s="209" t="s">
        <v>109</v>
      </c>
      <c r="AY147" s="210" t="s">
        <v>147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210" t="s">
        <v>109</v>
      </c>
      <c r="BK147" s="211">
        <f>ROUND(I147*H147,2)</f>
        <v>0</v>
      </c>
      <c r="BL147" s="210" t="s">
        <v>753</v>
      </c>
      <c r="BM147" s="209" t="s">
        <v>775</v>
      </c>
    </row>
    <row r="148" spans="2:65" s="183" customFormat="1">
      <c r="B148" s="182"/>
      <c r="D148" s="184" t="s">
        <v>157</v>
      </c>
      <c r="E148" s="185" t="s">
        <v>1</v>
      </c>
      <c r="F148" s="186" t="s">
        <v>794</v>
      </c>
      <c r="H148" s="187">
        <v>1</v>
      </c>
      <c r="L148" s="182"/>
      <c r="M148" s="306"/>
      <c r="N148" s="307"/>
      <c r="O148" s="307"/>
      <c r="P148" s="307"/>
      <c r="Q148" s="307"/>
      <c r="R148" s="307"/>
      <c r="S148" s="307"/>
      <c r="T148" s="308"/>
      <c r="AT148" s="185" t="s">
        <v>157</v>
      </c>
      <c r="AU148" s="185" t="s">
        <v>109</v>
      </c>
      <c r="AV148" s="183" t="s">
        <v>109</v>
      </c>
      <c r="AW148" s="183" t="s">
        <v>32</v>
      </c>
      <c r="AX148" s="183" t="s">
        <v>86</v>
      </c>
      <c r="AY148" s="185" t="s">
        <v>147</v>
      </c>
    </row>
    <row r="149" spans="2:65" s="201" customFormat="1" ht="6.95" customHeight="1">
      <c r="B149" s="198"/>
      <c r="C149" s="199"/>
      <c r="D149" s="199"/>
      <c r="E149" s="199"/>
      <c r="F149" s="199"/>
      <c r="G149" s="199"/>
      <c r="H149" s="199"/>
      <c r="I149" s="199"/>
      <c r="J149" s="199"/>
      <c r="K149" s="199"/>
      <c r="L149" s="200"/>
    </row>
  </sheetData>
  <sheetProtection algorithmName="SHA-512" hashValue="LEhCfoX9Ffln9y160v06DWjY0KCxhoV4hF60tOyhQkvJn1dyZmYKUVraKMpsLkEv81lm4SFXesPON3XIKMb1RA==" saltValue="npgTYwfmXxWmBRSuJicPrw==" spinCount="100000" sheet="1" objects="1" scenarios="1" selectLockedCells="1"/>
  <autoFilter ref="C122:K148" xr:uid="{00000000-0009-0000-0000-000009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9"/>
  <sheetViews>
    <sheetView showGridLines="0" topLeftCell="A174" zoomScaleNormal="100" workbookViewId="0">
      <selection activeCell="I184" sqref="I184"/>
    </sheetView>
  </sheetViews>
  <sheetFormatPr defaultRowHeight="11.25"/>
  <cols>
    <col min="1" max="1" width="8.33203125" style="202" customWidth="1"/>
    <col min="2" max="2" width="1.1640625" style="202" customWidth="1"/>
    <col min="3" max="3" width="4.1640625" style="202" customWidth="1"/>
    <col min="4" max="4" width="4.33203125" style="202" customWidth="1"/>
    <col min="5" max="5" width="17.1640625" style="202" customWidth="1"/>
    <col min="6" max="6" width="100.83203125" style="202" customWidth="1"/>
    <col min="7" max="7" width="7.5" style="202" customWidth="1"/>
    <col min="8" max="8" width="14" style="202" customWidth="1"/>
    <col min="9" max="9" width="15.83203125" style="202" customWidth="1"/>
    <col min="10" max="11" width="22.33203125" style="202" customWidth="1"/>
    <col min="12" max="12" width="9.33203125" style="202" customWidth="1"/>
    <col min="13" max="13" width="10.83203125" style="202" hidden="1" customWidth="1"/>
    <col min="14" max="14" width="9.33203125" style="202" hidden="1"/>
    <col min="15" max="20" width="14.1640625" style="202" hidden="1" customWidth="1"/>
    <col min="21" max="21" width="16.33203125" style="202" hidden="1" customWidth="1"/>
    <col min="22" max="22" width="12.33203125" style="202" customWidth="1"/>
    <col min="23" max="23" width="16.33203125" style="202" customWidth="1"/>
    <col min="24" max="24" width="12.33203125" style="202" customWidth="1"/>
    <col min="25" max="25" width="15" style="202" customWidth="1"/>
    <col min="26" max="26" width="11" style="202" customWidth="1"/>
    <col min="27" max="27" width="15" style="202" customWidth="1"/>
    <col min="28" max="28" width="16.33203125" style="202" customWidth="1"/>
    <col min="29" max="29" width="11" style="202" customWidth="1"/>
    <col min="30" max="30" width="15" style="202" customWidth="1"/>
    <col min="31" max="31" width="16.33203125" style="202" customWidth="1"/>
    <col min="32" max="43" width="9.33203125" style="202"/>
    <col min="44" max="65" width="9.33203125" style="202" hidden="1"/>
    <col min="66" max="16384" width="9.33203125" style="202"/>
  </cols>
  <sheetData>
    <row r="2" spans="2:46" ht="36.950000000000003" customHeight="1">
      <c r="L2" s="231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210" t="s">
        <v>87</v>
      </c>
    </row>
    <row r="3" spans="2:46" ht="6.95" hidden="1" customHeight="1">
      <c r="B3" s="233"/>
      <c r="C3" s="234"/>
      <c r="D3" s="234"/>
      <c r="E3" s="234"/>
      <c r="F3" s="234"/>
      <c r="G3" s="234"/>
      <c r="H3" s="234"/>
      <c r="I3" s="234"/>
      <c r="J3" s="234"/>
      <c r="K3" s="234"/>
      <c r="L3" s="235"/>
      <c r="AT3" s="210" t="s">
        <v>86</v>
      </c>
    </row>
    <row r="4" spans="2:46" ht="24.95" hidden="1" customHeight="1">
      <c r="B4" s="235"/>
      <c r="D4" s="236" t="s">
        <v>112</v>
      </c>
      <c r="L4" s="235"/>
      <c r="M4" s="237" t="s">
        <v>10</v>
      </c>
      <c r="AT4" s="210" t="s">
        <v>3</v>
      </c>
    </row>
    <row r="5" spans="2:46" ht="6.95" hidden="1" customHeight="1">
      <c r="B5" s="235"/>
      <c r="L5" s="235"/>
    </row>
    <row r="6" spans="2:46" ht="12" hidden="1" customHeight="1">
      <c r="B6" s="235"/>
      <c r="D6" s="238" t="s">
        <v>13</v>
      </c>
      <c r="L6" s="235"/>
    </row>
    <row r="7" spans="2:46" ht="16.5" hidden="1" customHeight="1">
      <c r="B7" s="235"/>
      <c r="E7" s="239" t="str">
        <f>'Rekapitulace zakázky'!K6</f>
        <v>CERMNA-224-BYT-8</v>
      </c>
      <c r="F7" s="240"/>
      <c r="G7" s="240"/>
      <c r="H7" s="240"/>
      <c r="L7" s="235"/>
    </row>
    <row r="8" spans="2:46" s="201" customFormat="1" ht="12" hidden="1" customHeight="1">
      <c r="B8" s="200"/>
      <c r="D8" s="238" t="s">
        <v>113</v>
      </c>
      <c r="L8" s="200"/>
    </row>
    <row r="9" spans="2:46" s="201" customFormat="1" ht="16.5" hidden="1" customHeight="1">
      <c r="B9" s="200"/>
      <c r="E9" s="241" t="s">
        <v>114</v>
      </c>
      <c r="F9" s="242"/>
      <c r="G9" s="242"/>
      <c r="H9" s="242"/>
      <c r="L9" s="200"/>
    </row>
    <row r="10" spans="2:46" s="201" customFormat="1" hidden="1">
      <c r="B10" s="200"/>
      <c r="L10" s="200"/>
    </row>
    <row r="11" spans="2:46" s="201" customFormat="1" ht="12" hidden="1" customHeight="1">
      <c r="B11" s="200"/>
      <c r="D11" s="238" t="s">
        <v>15</v>
      </c>
      <c r="F11" s="243" t="s">
        <v>16</v>
      </c>
      <c r="I11" s="238" t="s">
        <v>17</v>
      </c>
      <c r="J11" s="243" t="s">
        <v>1</v>
      </c>
      <c r="L11" s="200"/>
    </row>
    <row r="12" spans="2:46" s="201" customFormat="1" ht="12" hidden="1" customHeight="1">
      <c r="B12" s="200"/>
      <c r="D12" s="238" t="s">
        <v>18</v>
      </c>
      <c r="F12" s="243" t="s">
        <v>19</v>
      </c>
      <c r="I12" s="238" t="s">
        <v>20</v>
      </c>
      <c r="J12" s="244" t="str">
        <f>'Rekapitulace zakázky'!AN8</f>
        <v>16. 1. 2025</v>
      </c>
      <c r="L12" s="200"/>
    </row>
    <row r="13" spans="2:46" s="201" customFormat="1" ht="10.9" hidden="1" customHeight="1">
      <c r="B13" s="200"/>
      <c r="L13" s="200"/>
    </row>
    <row r="14" spans="2:46" s="201" customFormat="1" ht="12" hidden="1" customHeight="1">
      <c r="B14" s="200"/>
      <c r="D14" s="238" t="s">
        <v>22</v>
      </c>
      <c r="I14" s="238" t="s">
        <v>23</v>
      </c>
      <c r="J14" s="243" t="s">
        <v>24</v>
      </c>
      <c r="L14" s="200"/>
    </row>
    <row r="15" spans="2:46" s="201" customFormat="1" ht="18" hidden="1" customHeight="1">
      <c r="B15" s="200"/>
      <c r="E15" s="243" t="s">
        <v>25</v>
      </c>
      <c r="I15" s="238" t="s">
        <v>26</v>
      </c>
      <c r="J15" s="243" t="s">
        <v>1</v>
      </c>
      <c r="L15" s="200"/>
    </row>
    <row r="16" spans="2:46" s="201" customFormat="1" ht="6.95" hidden="1" customHeight="1">
      <c r="B16" s="200"/>
      <c r="L16" s="200"/>
    </row>
    <row r="17" spans="2:12" s="201" customFormat="1" ht="12" hidden="1" customHeight="1">
      <c r="B17" s="200"/>
      <c r="D17" s="238" t="s">
        <v>27</v>
      </c>
      <c r="I17" s="238" t="s">
        <v>23</v>
      </c>
      <c r="J17" s="243" t="str">
        <f>'Rekapitulace zakázky'!AN13</f>
        <v/>
      </c>
      <c r="L17" s="200"/>
    </row>
    <row r="18" spans="2:12" s="201" customFormat="1" ht="18" hidden="1" customHeight="1">
      <c r="B18" s="200"/>
      <c r="E18" s="245" t="str">
        <f>'Rekapitulace zakázky'!E14</f>
        <v xml:space="preserve"> </v>
      </c>
      <c r="F18" s="245"/>
      <c r="G18" s="245"/>
      <c r="H18" s="245"/>
      <c r="I18" s="238" t="s">
        <v>26</v>
      </c>
      <c r="J18" s="243" t="str">
        <f>'Rekapitulace zakázky'!AN14</f>
        <v/>
      </c>
      <c r="L18" s="200"/>
    </row>
    <row r="19" spans="2:12" s="201" customFormat="1" ht="6.95" hidden="1" customHeight="1">
      <c r="B19" s="200"/>
      <c r="L19" s="200"/>
    </row>
    <row r="20" spans="2:12" s="201" customFormat="1" ht="12" hidden="1" customHeight="1">
      <c r="B20" s="200"/>
      <c r="D20" s="238" t="s">
        <v>29</v>
      </c>
      <c r="I20" s="238" t="s">
        <v>23</v>
      </c>
      <c r="J20" s="243" t="s">
        <v>30</v>
      </c>
      <c r="L20" s="200"/>
    </row>
    <row r="21" spans="2:12" s="201" customFormat="1" ht="18" hidden="1" customHeight="1">
      <c r="B21" s="200"/>
      <c r="E21" s="243" t="s">
        <v>31</v>
      </c>
      <c r="I21" s="238" t="s">
        <v>26</v>
      </c>
      <c r="J21" s="243" t="s">
        <v>1</v>
      </c>
      <c r="L21" s="200"/>
    </row>
    <row r="22" spans="2:12" s="201" customFormat="1" ht="6.95" hidden="1" customHeight="1">
      <c r="B22" s="200"/>
      <c r="L22" s="200"/>
    </row>
    <row r="23" spans="2:12" s="201" customFormat="1" ht="12" hidden="1" customHeight="1">
      <c r="B23" s="200"/>
      <c r="D23" s="238" t="s">
        <v>33</v>
      </c>
      <c r="I23" s="238" t="s">
        <v>23</v>
      </c>
      <c r="J23" s="243" t="s">
        <v>34</v>
      </c>
      <c r="L23" s="200"/>
    </row>
    <row r="24" spans="2:12" s="201" customFormat="1" ht="18" hidden="1" customHeight="1">
      <c r="B24" s="200"/>
      <c r="E24" s="243" t="s">
        <v>35</v>
      </c>
      <c r="I24" s="238" t="s">
        <v>26</v>
      </c>
      <c r="J24" s="243" t="s">
        <v>1</v>
      </c>
      <c r="L24" s="200"/>
    </row>
    <row r="25" spans="2:12" s="201" customFormat="1" ht="6.95" hidden="1" customHeight="1">
      <c r="B25" s="200"/>
      <c r="L25" s="200"/>
    </row>
    <row r="26" spans="2:12" s="201" customFormat="1" ht="12" hidden="1" customHeight="1">
      <c r="B26" s="200"/>
      <c r="D26" s="238" t="s">
        <v>36</v>
      </c>
      <c r="L26" s="200"/>
    </row>
    <row r="27" spans="2:12" s="247" customFormat="1" ht="23.25" hidden="1" customHeight="1">
      <c r="B27" s="246"/>
      <c r="E27" s="248" t="s">
        <v>115</v>
      </c>
      <c r="F27" s="248"/>
      <c r="G27" s="248"/>
      <c r="H27" s="248"/>
      <c r="L27" s="246"/>
    </row>
    <row r="28" spans="2:12" s="201" customFormat="1" ht="6.95" hidden="1" customHeight="1">
      <c r="B28" s="200"/>
      <c r="L28" s="200"/>
    </row>
    <row r="29" spans="2:12" s="201" customFormat="1" ht="6.95" hidden="1" customHeight="1">
      <c r="B29" s="200"/>
      <c r="D29" s="249"/>
      <c r="E29" s="249"/>
      <c r="F29" s="249"/>
      <c r="G29" s="249"/>
      <c r="H29" s="249"/>
      <c r="I29" s="249"/>
      <c r="J29" s="249"/>
      <c r="K29" s="249"/>
      <c r="L29" s="200"/>
    </row>
    <row r="30" spans="2:12" s="201" customFormat="1" ht="25.35" hidden="1" customHeight="1">
      <c r="B30" s="200"/>
      <c r="D30" s="250" t="s">
        <v>38</v>
      </c>
      <c r="J30" s="251">
        <f>ROUND(J127, 2)</f>
        <v>0</v>
      </c>
      <c r="L30" s="200"/>
    </row>
    <row r="31" spans="2:12" s="201" customFormat="1" ht="6.95" hidden="1" customHeight="1">
      <c r="B31" s="200"/>
      <c r="D31" s="249"/>
      <c r="E31" s="249"/>
      <c r="F31" s="249"/>
      <c r="G31" s="249"/>
      <c r="H31" s="249"/>
      <c r="I31" s="249"/>
      <c r="J31" s="249"/>
      <c r="K31" s="249"/>
      <c r="L31" s="200"/>
    </row>
    <row r="32" spans="2:12" s="201" customFormat="1" ht="14.45" hidden="1" customHeight="1">
      <c r="B32" s="200"/>
      <c r="F32" s="252" t="s">
        <v>40</v>
      </c>
      <c r="I32" s="252" t="s">
        <v>39</v>
      </c>
      <c r="J32" s="252" t="s">
        <v>41</v>
      </c>
      <c r="L32" s="200"/>
    </row>
    <row r="33" spans="2:12" s="201" customFormat="1" ht="14.45" hidden="1" customHeight="1">
      <c r="B33" s="200"/>
      <c r="D33" s="253" t="s">
        <v>42</v>
      </c>
      <c r="E33" s="238" t="s">
        <v>43</v>
      </c>
      <c r="F33" s="254">
        <f>ROUND((SUM(BE127:BE188)),  2)</f>
        <v>0</v>
      </c>
      <c r="I33" s="255">
        <v>0.21</v>
      </c>
      <c r="J33" s="254">
        <f>ROUND(((SUM(BE127:BE188))*I33),  2)</f>
        <v>0</v>
      </c>
      <c r="L33" s="200"/>
    </row>
    <row r="34" spans="2:12" s="201" customFormat="1" ht="14.45" hidden="1" customHeight="1">
      <c r="B34" s="200"/>
      <c r="E34" s="238" t="s">
        <v>44</v>
      </c>
      <c r="F34" s="254">
        <f>ROUND((SUM(BF127:BF188)),  2)</f>
        <v>0</v>
      </c>
      <c r="I34" s="255">
        <v>0.12</v>
      </c>
      <c r="J34" s="254">
        <f>ROUND(((SUM(BF127:BF188))*I34),  2)</f>
        <v>0</v>
      </c>
      <c r="L34" s="200"/>
    </row>
    <row r="35" spans="2:12" s="201" customFormat="1" ht="14.45" hidden="1" customHeight="1">
      <c r="B35" s="200"/>
      <c r="E35" s="238" t="s">
        <v>45</v>
      </c>
      <c r="F35" s="254">
        <f>ROUND((SUM(BG127:BG188)),  2)</f>
        <v>0</v>
      </c>
      <c r="I35" s="255">
        <v>0.21</v>
      </c>
      <c r="J35" s="254">
        <f>0</f>
        <v>0</v>
      </c>
      <c r="L35" s="200"/>
    </row>
    <row r="36" spans="2:12" s="201" customFormat="1" ht="14.45" hidden="1" customHeight="1">
      <c r="B36" s="200"/>
      <c r="E36" s="238" t="s">
        <v>46</v>
      </c>
      <c r="F36" s="254">
        <f>ROUND((SUM(BH127:BH188)),  2)</f>
        <v>0</v>
      </c>
      <c r="I36" s="255">
        <v>0.12</v>
      </c>
      <c r="J36" s="254">
        <f>0</f>
        <v>0</v>
      </c>
      <c r="L36" s="200"/>
    </row>
    <row r="37" spans="2:12" s="201" customFormat="1" ht="14.45" hidden="1" customHeight="1">
      <c r="B37" s="200"/>
      <c r="E37" s="238" t="s">
        <v>47</v>
      </c>
      <c r="F37" s="254">
        <f>ROUND((SUM(BI127:BI188)),  2)</f>
        <v>0</v>
      </c>
      <c r="I37" s="255">
        <v>0</v>
      </c>
      <c r="J37" s="254">
        <f>0</f>
        <v>0</v>
      </c>
      <c r="L37" s="200"/>
    </row>
    <row r="38" spans="2:12" s="201" customFormat="1" ht="6.95" hidden="1" customHeight="1">
      <c r="B38" s="200"/>
      <c r="L38" s="200"/>
    </row>
    <row r="39" spans="2:12" s="201" customFormat="1" ht="25.35" hidden="1" customHeight="1">
      <c r="B39" s="200"/>
      <c r="C39" s="256"/>
      <c r="D39" s="257" t="s">
        <v>48</v>
      </c>
      <c r="E39" s="258"/>
      <c r="F39" s="258"/>
      <c r="G39" s="259" t="s">
        <v>49</v>
      </c>
      <c r="H39" s="260" t="s">
        <v>50</v>
      </c>
      <c r="I39" s="258"/>
      <c r="J39" s="261">
        <f>SUM(J30:J37)</f>
        <v>0</v>
      </c>
      <c r="K39" s="262"/>
      <c r="L39" s="200"/>
    </row>
    <row r="40" spans="2:12" s="201" customFormat="1" ht="14.45" hidden="1" customHeight="1">
      <c r="B40" s="200"/>
      <c r="L40" s="200"/>
    </row>
    <row r="41" spans="2:12" ht="14.45" hidden="1" customHeight="1">
      <c r="B41" s="235"/>
      <c r="L41" s="235"/>
    </row>
    <row r="42" spans="2:12" ht="14.45" hidden="1" customHeight="1">
      <c r="B42" s="235"/>
      <c r="L42" s="235"/>
    </row>
    <row r="43" spans="2:12" ht="14.45" hidden="1" customHeight="1">
      <c r="B43" s="235"/>
      <c r="L43" s="235"/>
    </row>
    <row r="44" spans="2:12" ht="14.45" hidden="1" customHeight="1">
      <c r="B44" s="235"/>
      <c r="L44" s="235"/>
    </row>
    <row r="45" spans="2:12" ht="14.45" hidden="1" customHeight="1">
      <c r="B45" s="235"/>
      <c r="L45" s="235"/>
    </row>
    <row r="46" spans="2:12" ht="14.45" hidden="1" customHeight="1">
      <c r="B46" s="235"/>
      <c r="L46" s="235"/>
    </row>
    <row r="47" spans="2:12" ht="14.45" hidden="1" customHeight="1">
      <c r="B47" s="235"/>
      <c r="L47" s="235"/>
    </row>
    <row r="48" spans="2:12" ht="14.45" hidden="1" customHeight="1">
      <c r="B48" s="235"/>
      <c r="L48" s="235"/>
    </row>
    <row r="49" spans="2:12" ht="14.45" hidden="1" customHeight="1">
      <c r="B49" s="235"/>
      <c r="L49" s="235"/>
    </row>
    <row r="50" spans="2:12" s="201" customFormat="1" ht="14.45" hidden="1" customHeight="1">
      <c r="B50" s="200"/>
      <c r="D50" s="263" t="s">
        <v>51</v>
      </c>
      <c r="E50" s="264"/>
      <c r="F50" s="264"/>
      <c r="G50" s="263" t="s">
        <v>52</v>
      </c>
      <c r="H50" s="264"/>
      <c r="I50" s="264"/>
      <c r="J50" s="264"/>
      <c r="K50" s="264"/>
      <c r="L50" s="200"/>
    </row>
    <row r="51" spans="2:12" hidden="1">
      <c r="B51" s="235"/>
      <c r="L51" s="235"/>
    </row>
    <row r="52" spans="2:12" hidden="1">
      <c r="B52" s="235"/>
      <c r="L52" s="235"/>
    </row>
    <row r="53" spans="2:12" hidden="1">
      <c r="B53" s="235"/>
      <c r="L53" s="235"/>
    </row>
    <row r="54" spans="2:12" hidden="1">
      <c r="B54" s="235"/>
      <c r="L54" s="235"/>
    </row>
    <row r="55" spans="2:12" hidden="1">
      <c r="B55" s="235"/>
      <c r="L55" s="235"/>
    </row>
    <row r="56" spans="2:12" hidden="1">
      <c r="B56" s="235"/>
      <c r="L56" s="235"/>
    </row>
    <row r="57" spans="2:12" hidden="1">
      <c r="B57" s="235"/>
      <c r="L57" s="235"/>
    </row>
    <row r="58" spans="2:12" hidden="1">
      <c r="B58" s="235"/>
      <c r="L58" s="235"/>
    </row>
    <row r="59" spans="2:12" hidden="1">
      <c r="B59" s="235"/>
      <c r="L59" s="235"/>
    </row>
    <row r="60" spans="2:12" hidden="1">
      <c r="B60" s="235"/>
      <c r="L60" s="235"/>
    </row>
    <row r="61" spans="2:12" s="201" customFormat="1" ht="12.75" hidden="1">
      <c r="B61" s="200"/>
      <c r="D61" s="265" t="s">
        <v>53</v>
      </c>
      <c r="E61" s="266"/>
      <c r="F61" s="267" t="s">
        <v>54</v>
      </c>
      <c r="G61" s="265" t="s">
        <v>53</v>
      </c>
      <c r="H61" s="266"/>
      <c r="I61" s="266"/>
      <c r="J61" s="268" t="s">
        <v>54</v>
      </c>
      <c r="K61" s="266"/>
      <c r="L61" s="200"/>
    </row>
    <row r="62" spans="2:12" hidden="1">
      <c r="B62" s="235"/>
      <c r="L62" s="235"/>
    </row>
    <row r="63" spans="2:12" hidden="1">
      <c r="B63" s="235"/>
      <c r="L63" s="235"/>
    </row>
    <row r="64" spans="2:12" hidden="1">
      <c r="B64" s="235"/>
      <c r="L64" s="235"/>
    </row>
    <row r="65" spans="2:12" s="201" customFormat="1" ht="12.75" hidden="1">
      <c r="B65" s="200"/>
      <c r="D65" s="263" t="s">
        <v>55</v>
      </c>
      <c r="E65" s="264"/>
      <c r="F65" s="264"/>
      <c r="G65" s="263" t="s">
        <v>56</v>
      </c>
      <c r="H65" s="264"/>
      <c r="I65" s="264"/>
      <c r="J65" s="264"/>
      <c r="K65" s="264"/>
      <c r="L65" s="200"/>
    </row>
    <row r="66" spans="2:12" hidden="1">
      <c r="B66" s="235"/>
      <c r="L66" s="235"/>
    </row>
    <row r="67" spans="2:12" hidden="1">
      <c r="B67" s="235"/>
      <c r="L67" s="235"/>
    </row>
    <row r="68" spans="2:12" hidden="1">
      <c r="B68" s="235"/>
      <c r="L68" s="235"/>
    </row>
    <row r="69" spans="2:12" hidden="1">
      <c r="B69" s="235"/>
      <c r="L69" s="235"/>
    </row>
    <row r="70" spans="2:12" hidden="1">
      <c r="B70" s="235"/>
      <c r="L70" s="235"/>
    </row>
    <row r="71" spans="2:12" hidden="1">
      <c r="B71" s="235"/>
      <c r="L71" s="235"/>
    </row>
    <row r="72" spans="2:12" hidden="1">
      <c r="B72" s="235"/>
      <c r="L72" s="235"/>
    </row>
    <row r="73" spans="2:12" hidden="1">
      <c r="B73" s="235"/>
      <c r="L73" s="235"/>
    </row>
    <row r="74" spans="2:12" hidden="1">
      <c r="B74" s="235"/>
      <c r="L74" s="235"/>
    </row>
    <row r="75" spans="2:12" hidden="1">
      <c r="B75" s="235"/>
      <c r="L75" s="235"/>
    </row>
    <row r="76" spans="2:12" s="201" customFormat="1" ht="12.75" hidden="1">
      <c r="B76" s="200"/>
      <c r="D76" s="265" t="s">
        <v>53</v>
      </c>
      <c r="E76" s="266"/>
      <c r="F76" s="267" t="s">
        <v>54</v>
      </c>
      <c r="G76" s="265" t="s">
        <v>53</v>
      </c>
      <c r="H76" s="266"/>
      <c r="I76" s="266"/>
      <c r="J76" s="268" t="s">
        <v>54</v>
      </c>
      <c r="K76" s="266"/>
      <c r="L76" s="200"/>
    </row>
    <row r="77" spans="2:12" s="201" customFormat="1" ht="14.45" hidden="1" customHeight="1">
      <c r="B77" s="198"/>
      <c r="C77" s="199"/>
      <c r="D77" s="199"/>
      <c r="E77" s="199"/>
      <c r="F77" s="199"/>
      <c r="G77" s="199"/>
      <c r="H77" s="199"/>
      <c r="I77" s="199"/>
      <c r="J77" s="199"/>
      <c r="K77" s="199"/>
      <c r="L77" s="200"/>
    </row>
    <row r="78" spans="2:12" hidden="1"/>
    <row r="79" spans="2:12" hidden="1"/>
    <row r="80" spans="2:12" hidden="1"/>
    <row r="81" spans="2:47" s="201" customFormat="1" ht="6.95" customHeight="1">
      <c r="B81" s="269"/>
      <c r="C81" s="270"/>
      <c r="D81" s="270"/>
      <c r="E81" s="270"/>
      <c r="F81" s="270"/>
      <c r="G81" s="270"/>
      <c r="H81" s="270"/>
      <c r="I81" s="270"/>
      <c r="J81" s="270"/>
      <c r="K81" s="270"/>
      <c r="L81" s="200"/>
    </row>
    <row r="82" spans="2:47" s="201" customFormat="1" ht="24.95" customHeight="1">
      <c r="B82" s="200"/>
      <c r="C82" s="236" t="s">
        <v>116</v>
      </c>
      <c r="L82" s="200"/>
    </row>
    <row r="83" spans="2:47" s="201" customFormat="1" ht="6.95" customHeight="1">
      <c r="B83" s="200"/>
      <c r="L83" s="200"/>
    </row>
    <row r="84" spans="2:47" s="201" customFormat="1" ht="12" customHeight="1">
      <c r="B84" s="200"/>
      <c r="C84" s="238" t="s">
        <v>13</v>
      </c>
      <c r="L84" s="200"/>
    </row>
    <row r="85" spans="2:47" s="201" customFormat="1" ht="16.5" customHeight="1">
      <c r="B85" s="200"/>
      <c r="E85" s="239" t="str">
        <f>E7</f>
        <v>CERMNA-224-BYT-8</v>
      </c>
      <c r="F85" s="240"/>
      <c r="G85" s="240"/>
      <c r="H85" s="240"/>
      <c r="L85" s="200"/>
    </row>
    <row r="86" spans="2:47" s="201" customFormat="1" ht="12" customHeight="1">
      <c r="B86" s="200"/>
      <c r="C86" s="238" t="s">
        <v>113</v>
      </c>
      <c r="L86" s="200"/>
    </row>
    <row r="87" spans="2:47" s="201" customFormat="1" ht="16.5" customHeight="1">
      <c r="B87" s="200"/>
      <c r="E87" s="241" t="str">
        <f>E9</f>
        <v>03 - BOURÁNÍ</v>
      </c>
      <c r="F87" s="242"/>
      <c r="G87" s="242"/>
      <c r="H87" s="242"/>
      <c r="L87" s="200"/>
    </row>
    <row r="88" spans="2:47" s="201" customFormat="1" ht="6.95" customHeight="1">
      <c r="B88" s="200"/>
      <c r="L88" s="200"/>
    </row>
    <row r="89" spans="2:47" s="201" customFormat="1" ht="12" customHeight="1">
      <c r="B89" s="200"/>
      <c r="C89" s="238" t="s">
        <v>18</v>
      </c>
      <c r="F89" s="243" t="str">
        <f>F12</f>
        <v>Dolní Čermná 224, okr. Ústí n. Orlicí</v>
      </c>
      <c r="I89" s="238" t="s">
        <v>20</v>
      </c>
      <c r="J89" s="244" t="str">
        <f>IF(J12="","",J12)</f>
        <v>16. 1. 2025</v>
      </c>
      <c r="L89" s="200"/>
    </row>
    <row r="90" spans="2:47" s="201" customFormat="1" ht="6.95" customHeight="1">
      <c r="B90" s="200"/>
      <c r="L90" s="200"/>
    </row>
    <row r="91" spans="2:47" s="201" customFormat="1" ht="15.2" customHeight="1">
      <c r="B91" s="200"/>
      <c r="C91" s="238" t="s">
        <v>22</v>
      </c>
      <c r="F91" s="243" t="str">
        <f>E15</f>
        <v>Dětský domov Dolní Čermná</v>
      </c>
      <c r="I91" s="238" t="s">
        <v>29</v>
      </c>
      <c r="J91" s="271" t="str">
        <f>E21</f>
        <v>vs-studio s.r.o.</v>
      </c>
      <c r="L91" s="200"/>
    </row>
    <row r="92" spans="2:47" s="201" customFormat="1" ht="15.2" customHeight="1">
      <c r="B92" s="200"/>
      <c r="C92" s="238" t="s">
        <v>27</v>
      </c>
      <c r="F92" s="243" t="str">
        <f>IF(E18="","",E18)</f>
        <v xml:space="preserve"> </v>
      </c>
      <c r="I92" s="238" t="s">
        <v>33</v>
      </c>
      <c r="J92" s="271" t="str">
        <f>E24</f>
        <v>Jaroslav Klíma</v>
      </c>
      <c r="L92" s="200"/>
    </row>
    <row r="93" spans="2:47" s="201" customFormat="1" ht="10.35" customHeight="1">
      <c r="B93" s="200"/>
      <c r="L93" s="200"/>
    </row>
    <row r="94" spans="2:47" s="201" customFormat="1" ht="29.25" customHeight="1">
      <c r="B94" s="200"/>
      <c r="C94" s="272" t="s">
        <v>117</v>
      </c>
      <c r="D94" s="256"/>
      <c r="E94" s="256"/>
      <c r="F94" s="256"/>
      <c r="G94" s="256"/>
      <c r="H94" s="256"/>
      <c r="I94" s="256"/>
      <c r="J94" s="273" t="s">
        <v>118</v>
      </c>
      <c r="K94" s="256"/>
      <c r="L94" s="200"/>
    </row>
    <row r="95" spans="2:47" s="201" customFormat="1" ht="10.35" customHeight="1">
      <c r="B95" s="200"/>
      <c r="L95" s="200"/>
    </row>
    <row r="96" spans="2:47" s="201" customFormat="1" ht="22.9" customHeight="1">
      <c r="B96" s="200"/>
      <c r="C96" s="274" t="s">
        <v>119</v>
      </c>
      <c r="J96" s="251">
        <f>J127</f>
        <v>0</v>
      </c>
      <c r="L96" s="200"/>
      <c r="AU96" s="210" t="s">
        <v>120</v>
      </c>
    </row>
    <row r="97" spans="2:12" s="276" customFormat="1" ht="24.95" customHeight="1">
      <c r="B97" s="275"/>
      <c r="D97" s="277" t="s">
        <v>121</v>
      </c>
      <c r="E97" s="278"/>
      <c r="F97" s="278"/>
      <c r="G97" s="278"/>
      <c r="H97" s="278"/>
      <c r="I97" s="278"/>
      <c r="J97" s="279">
        <f>J128</f>
        <v>0</v>
      </c>
      <c r="L97" s="275"/>
    </row>
    <row r="98" spans="2:12" s="281" customFormat="1" ht="19.899999999999999" customHeight="1">
      <c r="B98" s="280"/>
      <c r="D98" s="282" t="s">
        <v>122</v>
      </c>
      <c r="E98" s="283"/>
      <c r="F98" s="283"/>
      <c r="G98" s="283"/>
      <c r="H98" s="283"/>
      <c r="I98" s="283"/>
      <c r="J98" s="284">
        <f>J129</f>
        <v>0</v>
      </c>
      <c r="L98" s="280"/>
    </row>
    <row r="99" spans="2:12" s="281" customFormat="1" ht="19.899999999999999" customHeight="1">
      <c r="B99" s="280"/>
      <c r="D99" s="282" t="s">
        <v>123</v>
      </c>
      <c r="E99" s="283"/>
      <c r="F99" s="283"/>
      <c r="G99" s="283"/>
      <c r="H99" s="283"/>
      <c r="I99" s="283"/>
      <c r="J99" s="284">
        <f>J143</f>
        <v>0</v>
      </c>
      <c r="L99" s="280"/>
    </row>
    <row r="100" spans="2:12" s="276" customFormat="1" ht="24.95" customHeight="1">
      <c r="B100" s="275"/>
      <c r="D100" s="277" t="s">
        <v>124</v>
      </c>
      <c r="E100" s="278"/>
      <c r="F100" s="278"/>
      <c r="G100" s="278"/>
      <c r="H100" s="278"/>
      <c r="I100" s="278"/>
      <c r="J100" s="279">
        <f>J152</f>
        <v>0</v>
      </c>
      <c r="L100" s="275"/>
    </row>
    <row r="101" spans="2:12" s="281" customFormat="1" ht="19.899999999999999" customHeight="1">
      <c r="B101" s="280"/>
      <c r="D101" s="282" t="s">
        <v>125</v>
      </c>
      <c r="E101" s="283"/>
      <c r="F101" s="283"/>
      <c r="G101" s="283"/>
      <c r="H101" s="283"/>
      <c r="I101" s="283"/>
      <c r="J101" s="284">
        <f>J153</f>
        <v>0</v>
      </c>
      <c r="L101" s="280"/>
    </row>
    <row r="102" spans="2:12" s="281" customFormat="1" ht="19.899999999999999" customHeight="1">
      <c r="B102" s="280"/>
      <c r="D102" s="282" t="s">
        <v>126</v>
      </c>
      <c r="E102" s="283"/>
      <c r="F102" s="283"/>
      <c r="G102" s="283"/>
      <c r="H102" s="283"/>
      <c r="I102" s="283"/>
      <c r="J102" s="284">
        <f>J162</f>
        <v>0</v>
      </c>
      <c r="L102" s="280"/>
    </row>
    <row r="103" spans="2:12" s="281" customFormat="1" ht="19.899999999999999" customHeight="1">
      <c r="B103" s="280"/>
      <c r="D103" s="282" t="s">
        <v>127</v>
      </c>
      <c r="E103" s="283"/>
      <c r="F103" s="283"/>
      <c r="G103" s="283"/>
      <c r="H103" s="283"/>
      <c r="I103" s="283"/>
      <c r="J103" s="284">
        <f>J167</f>
        <v>0</v>
      </c>
      <c r="L103" s="280"/>
    </row>
    <row r="104" spans="2:12" s="281" customFormat="1" ht="19.899999999999999" customHeight="1">
      <c r="B104" s="280"/>
      <c r="D104" s="282" t="s">
        <v>128</v>
      </c>
      <c r="E104" s="283"/>
      <c r="F104" s="283"/>
      <c r="G104" s="283"/>
      <c r="H104" s="283"/>
      <c r="I104" s="283"/>
      <c r="J104" s="284">
        <f>J172</f>
        <v>0</v>
      </c>
      <c r="L104" s="280"/>
    </row>
    <row r="105" spans="2:12" s="281" customFormat="1" ht="19.899999999999999" customHeight="1">
      <c r="B105" s="280"/>
      <c r="D105" s="282" t="s">
        <v>129</v>
      </c>
      <c r="E105" s="283"/>
      <c r="F105" s="283"/>
      <c r="G105" s="283"/>
      <c r="H105" s="283"/>
      <c r="I105" s="283"/>
      <c r="J105" s="284">
        <f>J177</f>
        <v>0</v>
      </c>
      <c r="L105" s="280"/>
    </row>
    <row r="106" spans="2:12" s="281" customFormat="1" ht="19.899999999999999" customHeight="1">
      <c r="B106" s="280"/>
      <c r="D106" s="282" t="s">
        <v>130</v>
      </c>
      <c r="E106" s="283"/>
      <c r="F106" s="283"/>
      <c r="G106" s="283"/>
      <c r="H106" s="283"/>
      <c r="I106" s="283"/>
      <c r="J106" s="284">
        <f>J182</f>
        <v>0</v>
      </c>
      <c r="L106" s="280"/>
    </row>
    <row r="107" spans="2:12" s="281" customFormat="1" ht="19.899999999999999" customHeight="1">
      <c r="B107" s="280"/>
      <c r="D107" s="282" t="s">
        <v>131</v>
      </c>
      <c r="E107" s="283"/>
      <c r="F107" s="283"/>
      <c r="G107" s="283"/>
      <c r="H107" s="283"/>
      <c r="I107" s="283"/>
      <c r="J107" s="284">
        <f>J183</f>
        <v>0</v>
      </c>
      <c r="L107" s="280"/>
    </row>
    <row r="108" spans="2:12" s="201" customFormat="1" ht="21.75" customHeight="1">
      <c r="B108" s="200"/>
      <c r="L108" s="200"/>
    </row>
    <row r="109" spans="2:12" s="201" customFormat="1" ht="6.95" customHeight="1">
      <c r="B109" s="198"/>
      <c r="C109" s="199"/>
      <c r="D109" s="199"/>
      <c r="E109" s="199"/>
      <c r="F109" s="199"/>
      <c r="G109" s="199"/>
      <c r="H109" s="199"/>
      <c r="I109" s="199"/>
      <c r="J109" s="199"/>
      <c r="K109" s="199"/>
      <c r="L109" s="200"/>
    </row>
    <row r="113" spans="2:63" s="201" customFormat="1" ht="6.95" customHeight="1">
      <c r="B113" s="269"/>
      <c r="C113" s="270"/>
      <c r="D113" s="270"/>
      <c r="E113" s="270"/>
      <c r="F113" s="270"/>
      <c r="G113" s="270"/>
      <c r="H113" s="270"/>
      <c r="I113" s="270"/>
      <c r="J113" s="270"/>
      <c r="K113" s="270"/>
      <c r="L113" s="200"/>
    </row>
    <row r="114" spans="2:63" s="201" customFormat="1" ht="24.95" customHeight="1">
      <c r="B114" s="200"/>
      <c r="C114" s="236" t="s">
        <v>132</v>
      </c>
      <c r="L114" s="200"/>
    </row>
    <row r="115" spans="2:63" s="201" customFormat="1" ht="6.95" customHeight="1">
      <c r="B115" s="200"/>
      <c r="L115" s="200"/>
    </row>
    <row r="116" spans="2:63" s="201" customFormat="1" ht="12" customHeight="1">
      <c r="B116" s="200"/>
      <c r="C116" s="238" t="s">
        <v>13</v>
      </c>
      <c r="L116" s="200"/>
    </row>
    <row r="117" spans="2:63" s="201" customFormat="1" ht="16.5" customHeight="1">
      <c r="B117" s="200"/>
      <c r="E117" s="239" t="str">
        <f>E7</f>
        <v>CERMNA-224-BYT-8</v>
      </c>
      <c r="F117" s="240"/>
      <c r="G117" s="240"/>
      <c r="H117" s="240"/>
      <c r="L117" s="200"/>
    </row>
    <row r="118" spans="2:63" s="201" customFormat="1" ht="12" customHeight="1">
      <c r="B118" s="200"/>
      <c r="C118" s="238" t="s">
        <v>113</v>
      </c>
      <c r="L118" s="200"/>
    </row>
    <row r="119" spans="2:63" s="201" customFormat="1" ht="16.5" customHeight="1">
      <c r="B119" s="200"/>
      <c r="E119" s="241" t="str">
        <f>E9</f>
        <v>03 - BOURÁNÍ</v>
      </c>
      <c r="F119" s="242"/>
      <c r="G119" s="242"/>
      <c r="H119" s="242"/>
      <c r="L119" s="200"/>
    </row>
    <row r="120" spans="2:63" s="201" customFormat="1" ht="6.95" customHeight="1">
      <c r="B120" s="200"/>
      <c r="L120" s="200"/>
    </row>
    <row r="121" spans="2:63" s="201" customFormat="1" ht="12" customHeight="1">
      <c r="B121" s="200"/>
      <c r="C121" s="238" t="s">
        <v>18</v>
      </c>
      <c r="F121" s="243" t="str">
        <f>F12</f>
        <v>Dolní Čermná 224, okr. Ústí n. Orlicí</v>
      </c>
      <c r="I121" s="238" t="s">
        <v>20</v>
      </c>
      <c r="J121" s="244" t="str">
        <f>IF(J12="","",J12)</f>
        <v>16. 1. 2025</v>
      </c>
      <c r="L121" s="200"/>
    </row>
    <row r="122" spans="2:63" s="201" customFormat="1" ht="6.95" customHeight="1">
      <c r="B122" s="200"/>
      <c r="L122" s="200"/>
    </row>
    <row r="123" spans="2:63" s="201" customFormat="1" ht="15.2" customHeight="1">
      <c r="B123" s="200"/>
      <c r="C123" s="238" t="s">
        <v>22</v>
      </c>
      <c r="F123" s="243" t="str">
        <f>E15</f>
        <v>Dětský domov Dolní Čermná</v>
      </c>
      <c r="I123" s="238" t="s">
        <v>29</v>
      </c>
      <c r="J123" s="271" t="str">
        <f>E21</f>
        <v>vs-studio s.r.o.</v>
      </c>
      <c r="L123" s="200"/>
    </row>
    <row r="124" spans="2:63" s="201" customFormat="1" ht="15.2" customHeight="1">
      <c r="B124" s="200"/>
      <c r="C124" s="238" t="s">
        <v>27</v>
      </c>
      <c r="F124" s="243" t="str">
        <f>IF(E18="","",E18)</f>
        <v xml:space="preserve"> </v>
      </c>
      <c r="I124" s="238" t="s">
        <v>33</v>
      </c>
      <c r="J124" s="271" t="str">
        <f>E24</f>
        <v>Jaroslav Klíma</v>
      </c>
      <c r="L124" s="200"/>
    </row>
    <row r="125" spans="2:63" s="201" customFormat="1" ht="10.35" customHeight="1">
      <c r="B125" s="200"/>
      <c r="L125" s="200"/>
    </row>
    <row r="126" spans="2:63" s="292" customFormat="1" ht="29.25" customHeight="1">
      <c r="B126" s="285"/>
      <c r="C126" s="286" t="s">
        <v>133</v>
      </c>
      <c r="D126" s="287" t="s">
        <v>63</v>
      </c>
      <c r="E126" s="287" t="s">
        <v>59</v>
      </c>
      <c r="F126" s="287" t="s">
        <v>60</v>
      </c>
      <c r="G126" s="287" t="s">
        <v>134</v>
      </c>
      <c r="H126" s="287" t="s">
        <v>135</v>
      </c>
      <c r="I126" s="287" t="s">
        <v>136</v>
      </c>
      <c r="J126" s="287" t="s">
        <v>118</v>
      </c>
      <c r="K126" s="288" t="s">
        <v>137</v>
      </c>
      <c r="L126" s="285"/>
      <c r="M126" s="289" t="s">
        <v>1</v>
      </c>
      <c r="N126" s="290" t="s">
        <v>42</v>
      </c>
      <c r="O126" s="290" t="s">
        <v>138</v>
      </c>
      <c r="P126" s="290" t="s">
        <v>139</v>
      </c>
      <c r="Q126" s="290" t="s">
        <v>140</v>
      </c>
      <c r="R126" s="290" t="s">
        <v>141</v>
      </c>
      <c r="S126" s="290" t="s">
        <v>142</v>
      </c>
      <c r="T126" s="291" t="s">
        <v>143</v>
      </c>
    </row>
    <row r="127" spans="2:63" s="201" customFormat="1" ht="22.9" customHeight="1">
      <c r="B127" s="200"/>
      <c r="C127" s="293" t="s">
        <v>144</v>
      </c>
      <c r="J127" s="294">
        <f>BK127</f>
        <v>0</v>
      </c>
      <c r="L127" s="200"/>
      <c r="M127" s="295"/>
      <c r="N127" s="249"/>
      <c r="O127" s="249"/>
      <c r="P127" s="296">
        <f>P128+P152</f>
        <v>87.583093999999988</v>
      </c>
      <c r="Q127" s="249"/>
      <c r="R127" s="296">
        <f>R128+R152</f>
        <v>0.18628</v>
      </c>
      <c r="S127" s="249"/>
      <c r="T127" s="297">
        <f>T128+T152</f>
        <v>4.8937788000000007</v>
      </c>
      <c r="AT127" s="210" t="s">
        <v>77</v>
      </c>
      <c r="AU127" s="210" t="s">
        <v>120</v>
      </c>
      <c r="BK127" s="298">
        <f>BK128+BK152</f>
        <v>0</v>
      </c>
    </row>
    <row r="128" spans="2:63" s="217" customFormat="1" ht="25.9" customHeight="1">
      <c r="B128" s="218"/>
      <c r="D128" s="219" t="s">
        <v>77</v>
      </c>
      <c r="E128" s="227" t="s">
        <v>145</v>
      </c>
      <c r="F128" s="227" t="s">
        <v>146</v>
      </c>
      <c r="J128" s="228">
        <f>BK128</f>
        <v>0</v>
      </c>
      <c r="L128" s="218"/>
      <c r="M128" s="222"/>
      <c r="P128" s="223">
        <f>P129+P143</f>
        <v>55.071573999999998</v>
      </c>
      <c r="R128" s="223">
        <f>R129+R143</f>
        <v>0</v>
      </c>
      <c r="T128" s="224">
        <f>T129+T143</f>
        <v>3.4533260000000006</v>
      </c>
      <c r="AR128" s="219" t="s">
        <v>86</v>
      </c>
      <c r="AT128" s="225" t="s">
        <v>77</v>
      </c>
      <c r="AU128" s="225" t="s">
        <v>78</v>
      </c>
      <c r="AY128" s="219" t="s">
        <v>147</v>
      </c>
      <c r="BK128" s="226">
        <f>BK129+BK143</f>
        <v>0</v>
      </c>
    </row>
    <row r="129" spans="2:65" s="217" customFormat="1" ht="22.9" customHeight="1">
      <c r="B129" s="218"/>
      <c r="D129" s="219" t="s">
        <v>77</v>
      </c>
      <c r="E129" s="220" t="s">
        <v>148</v>
      </c>
      <c r="F129" s="220" t="s">
        <v>149</v>
      </c>
      <c r="J129" s="221">
        <f>BK129</f>
        <v>0</v>
      </c>
      <c r="L129" s="218"/>
      <c r="M129" s="222"/>
      <c r="P129" s="223">
        <f>SUM(P130:P142)</f>
        <v>23.541874</v>
      </c>
      <c r="R129" s="223">
        <f>SUM(R130:R142)</f>
        <v>0</v>
      </c>
      <c r="T129" s="224">
        <f>SUM(T130:T142)</f>
        <v>3.4533260000000006</v>
      </c>
      <c r="AR129" s="219" t="s">
        <v>86</v>
      </c>
      <c r="AT129" s="225" t="s">
        <v>77</v>
      </c>
      <c r="AU129" s="225" t="s">
        <v>86</v>
      </c>
      <c r="AY129" s="219" t="s">
        <v>147</v>
      </c>
      <c r="BK129" s="226">
        <f>SUM(BK130:BK142)</f>
        <v>0</v>
      </c>
    </row>
    <row r="130" spans="2:65" s="201" customFormat="1" ht="16.5" customHeight="1">
      <c r="B130" s="200"/>
      <c r="C130" s="212" t="s">
        <v>86</v>
      </c>
      <c r="D130" s="213" t="s">
        <v>150</v>
      </c>
      <c r="E130" s="214" t="s">
        <v>151</v>
      </c>
      <c r="F130" s="204" t="s">
        <v>152</v>
      </c>
      <c r="G130" s="215" t="s">
        <v>153</v>
      </c>
      <c r="H130" s="216">
        <v>0.62</v>
      </c>
      <c r="I130" s="144">
        <v>0</v>
      </c>
      <c r="J130" s="203">
        <f>ROUND(I130*H130,2)</f>
        <v>0</v>
      </c>
      <c r="K130" s="204" t="s">
        <v>154</v>
      </c>
      <c r="L130" s="200"/>
      <c r="M130" s="205" t="s">
        <v>1</v>
      </c>
      <c r="N130" s="206" t="s">
        <v>44</v>
      </c>
      <c r="O130" s="207">
        <v>2.7130000000000001</v>
      </c>
      <c r="P130" s="207">
        <f>O130*H130</f>
        <v>1.6820600000000001</v>
      </c>
      <c r="Q130" s="207">
        <v>0</v>
      </c>
      <c r="R130" s="207">
        <f>Q130*H130</f>
        <v>0</v>
      </c>
      <c r="S130" s="207">
        <v>1.8</v>
      </c>
      <c r="T130" s="208">
        <f>S130*H130</f>
        <v>1.1160000000000001</v>
      </c>
      <c r="AR130" s="209" t="s">
        <v>155</v>
      </c>
      <c r="AT130" s="209" t="s">
        <v>150</v>
      </c>
      <c r="AU130" s="209" t="s">
        <v>109</v>
      </c>
      <c r="AY130" s="210" t="s">
        <v>147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210" t="s">
        <v>109</v>
      </c>
      <c r="BK130" s="211">
        <f>ROUND(I130*H130,2)</f>
        <v>0</v>
      </c>
      <c r="BL130" s="210" t="s">
        <v>155</v>
      </c>
      <c r="BM130" s="209" t="s">
        <v>156</v>
      </c>
    </row>
    <row r="131" spans="2:65" s="183" customFormat="1">
      <c r="B131" s="182"/>
      <c r="D131" s="184" t="s">
        <v>157</v>
      </c>
      <c r="E131" s="185" t="s">
        <v>1</v>
      </c>
      <c r="F131" s="186" t="s">
        <v>158</v>
      </c>
      <c r="H131" s="187">
        <v>0.62</v>
      </c>
      <c r="L131" s="182"/>
      <c r="M131" s="188"/>
      <c r="T131" s="189"/>
      <c r="AT131" s="185" t="s">
        <v>157</v>
      </c>
      <c r="AU131" s="185" t="s">
        <v>109</v>
      </c>
      <c r="AV131" s="183" t="s">
        <v>109</v>
      </c>
      <c r="AW131" s="183" t="s">
        <v>32</v>
      </c>
      <c r="AX131" s="183" t="s">
        <v>86</v>
      </c>
      <c r="AY131" s="185" t="s">
        <v>147</v>
      </c>
    </row>
    <row r="132" spans="2:65" s="201" customFormat="1" ht="16.5" customHeight="1">
      <c r="B132" s="200"/>
      <c r="C132" s="212" t="s">
        <v>109</v>
      </c>
      <c r="D132" s="213" t="s">
        <v>150</v>
      </c>
      <c r="E132" s="214" t="s">
        <v>159</v>
      </c>
      <c r="F132" s="204" t="s">
        <v>160</v>
      </c>
      <c r="G132" s="215" t="s">
        <v>161</v>
      </c>
      <c r="H132" s="216">
        <v>7.65</v>
      </c>
      <c r="I132" s="144">
        <v>0</v>
      </c>
      <c r="J132" s="203">
        <f>ROUND(I132*H132,2)</f>
        <v>0</v>
      </c>
      <c r="K132" s="204" t="s">
        <v>154</v>
      </c>
      <c r="L132" s="200"/>
      <c r="M132" s="205" t="s">
        <v>1</v>
      </c>
      <c r="N132" s="206" t="s">
        <v>44</v>
      </c>
      <c r="O132" s="207">
        <v>0.39100000000000001</v>
      </c>
      <c r="P132" s="207">
        <f>O132*H132</f>
        <v>2.9911500000000002</v>
      </c>
      <c r="Q132" s="207">
        <v>0</v>
      </c>
      <c r="R132" s="207">
        <f>Q132*H132</f>
        <v>0</v>
      </c>
      <c r="S132" s="207">
        <v>3.1E-2</v>
      </c>
      <c r="T132" s="208">
        <f>S132*H132</f>
        <v>0.23715</v>
      </c>
      <c r="AR132" s="209" t="s">
        <v>155</v>
      </c>
      <c r="AT132" s="209" t="s">
        <v>150</v>
      </c>
      <c r="AU132" s="209" t="s">
        <v>109</v>
      </c>
      <c r="AY132" s="210" t="s">
        <v>147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210" t="s">
        <v>109</v>
      </c>
      <c r="BK132" s="211">
        <f>ROUND(I132*H132,2)</f>
        <v>0</v>
      </c>
      <c r="BL132" s="210" t="s">
        <v>155</v>
      </c>
      <c r="BM132" s="209" t="s">
        <v>162</v>
      </c>
    </row>
    <row r="133" spans="2:65" s="183" customFormat="1">
      <c r="B133" s="182"/>
      <c r="D133" s="184" t="s">
        <v>157</v>
      </c>
      <c r="E133" s="185" t="s">
        <v>1</v>
      </c>
      <c r="F133" s="186" t="s">
        <v>163</v>
      </c>
      <c r="H133" s="187">
        <v>7.65</v>
      </c>
      <c r="L133" s="182"/>
      <c r="M133" s="188"/>
      <c r="T133" s="189"/>
      <c r="AT133" s="185" t="s">
        <v>157</v>
      </c>
      <c r="AU133" s="185" t="s">
        <v>109</v>
      </c>
      <c r="AV133" s="183" t="s">
        <v>109</v>
      </c>
      <c r="AW133" s="183" t="s">
        <v>32</v>
      </c>
      <c r="AX133" s="183" t="s">
        <v>86</v>
      </c>
      <c r="AY133" s="185" t="s">
        <v>147</v>
      </c>
    </row>
    <row r="134" spans="2:65" s="201" customFormat="1" ht="16.5" customHeight="1">
      <c r="B134" s="200"/>
      <c r="C134" s="212" t="s">
        <v>164</v>
      </c>
      <c r="D134" s="213" t="s">
        <v>150</v>
      </c>
      <c r="E134" s="214" t="s">
        <v>165</v>
      </c>
      <c r="F134" s="204" t="s">
        <v>166</v>
      </c>
      <c r="G134" s="215" t="s">
        <v>161</v>
      </c>
      <c r="H134" s="216">
        <v>3.1760000000000002</v>
      </c>
      <c r="I134" s="144">
        <v>0</v>
      </c>
      <c r="J134" s="203">
        <f>ROUND(I134*H134,2)</f>
        <v>0</v>
      </c>
      <c r="K134" s="204" t="s">
        <v>154</v>
      </c>
      <c r="L134" s="200"/>
      <c r="M134" s="205" t="s">
        <v>1</v>
      </c>
      <c r="N134" s="206" t="s">
        <v>44</v>
      </c>
      <c r="O134" s="207">
        <v>0.93899999999999995</v>
      </c>
      <c r="P134" s="207">
        <f>O134*H134</f>
        <v>2.9822639999999998</v>
      </c>
      <c r="Q134" s="207">
        <v>0</v>
      </c>
      <c r="R134" s="207">
        <f>Q134*H134</f>
        <v>0</v>
      </c>
      <c r="S134" s="207">
        <v>7.5999999999999998E-2</v>
      </c>
      <c r="T134" s="208">
        <f>S134*H134</f>
        <v>0.24137600000000001</v>
      </c>
      <c r="AR134" s="209" t="s">
        <v>155</v>
      </c>
      <c r="AT134" s="209" t="s">
        <v>150</v>
      </c>
      <c r="AU134" s="209" t="s">
        <v>109</v>
      </c>
      <c r="AY134" s="210" t="s">
        <v>147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210" t="s">
        <v>109</v>
      </c>
      <c r="BK134" s="211">
        <f>ROUND(I134*H134,2)</f>
        <v>0</v>
      </c>
      <c r="BL134" s="210" t="s">
        <v>155</v>
      </c>
      <c r="BM134" s="209" t="s">
        <v>167</v>
      </c>
    </row>
    <row r="135" spans="2:65" s="183" customFormat="1">
      <c r="B135" s="182"/>
      <c r="D135" s="184" t="s">
        <v>157</v>
      </c>
      <c r="E135" s="185" t="s">
        <v>1</v>
      </c>
      <c r="F135" s="186" t="s">
        <v>168</v>
      </c>
      <c r="H135" s="187">
        <v>3.1760000000000002</v>
      </c>
      <c r="L135" s="182"/>
      <c r="M135" s="188"/>
      <c r="T135" s="189"/>
      <c r="AT135" s="185" t="s">
        <v>157</v>
      </c>
      <c r="AU135" s="185" t="s">
        <v>109</v>
      </c>
      <c r="AV135" s="183" t="s">
        <v>109</v>
      </c>
      <c r="AW135" s="183" t="s">
        <v>32</v>
      </c>
      <c r="AX135" s="183" t="s">
        <v>86</v>
      </c>
      <c r="AY135" s="185" t="s">
        <v>147</v>
      </c>
    </row>
    <row r="136" spans="2:65" s="201" customFormat="1" ht="21.75" customHeight="1">
      <c r="B136" s="200"/>
      <c r="C136" s="212" t="s">
        <v>155</v>
      </c>
      <c r="D136" s="213" t="s">
        <v>150</v>
      </c>
      <c r="E136" s="214" t="s">
        <v>169</v>
      </c>
      <c r="F136" s="204" t="s">
        <v>170</v>
      </c>
      <c r="G136" s="215" t="s">
        <v>161</v>
      </c>
      <c r="H136" s="216">
        <v>50.8</v>
      </c>
      <c r="I136" s="144">
        <v>0</v>
      </c>
      <c r="J136" s="203">
        <f>ROUND(I136*H136,2)</f>
        <v>0</v>
      </c>
      <c r="K136" s="204" t="s">
        <v>154</v>
      </c>
      <c r="L136" s="200"/>
      <c r="M136" s="205" t="s">
        <v>1</v>
      </c>
      <c r="N136" s="206" t="s">
        <v>44</v>
      </c>
      <c r="O136" s="207">
        <v>0.1</v>
      </c>
      <c r="P136" s="207">
        <f>O136*H136</f>
        <v>5.08</v>
      </c>
      <c r="Q136" s="207">
        <v>0</v>
      </c>
      <c r="R136" s="207">
        <f>Q136*H136</f>
        <v>0</v>
      </c>
      <c r="S136" s="207">
        <v>0.01</v>
      </c>
      <c r="T136" s="208">
        <f>S136*H136</f>
        <v>0.50800000000000001</v>
      </c>
      <c r="AR136" s="209" t="s">
        <v>155</v>
      </c>
      <c r="AT136" s="209" t="s">
        <v>150</v>
      </c>
      <c r="AU136" s="209" t="s">
        <v>109</v>
      </c>
      <c r="AY136" s="210" t="s">
        <v>147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210" t="s">
        <v>109</v>
      </c>
      <c r="BK136" s="211">
        <f>ROUND(I136*H136,2)</f>
        <v>0</v>
      </c>
      <c r="BL136" s="210" t="s">
        <v>155</v>
      </c>
      <c r="BM136" s="209" t="s">
        <v>171</v>
      </c>
    </row>
    <row r="137" spans="2:65" s="183" customFormat="1">
      <c r="B137" s="182"/>
      <c r="D137" s="184" t="s">
        <v>157</v>
      </c>
      <c r="E137" s="185" t="s">
        <v>1</v>
      </c>
      <c r="F137" s="186" t="s">
        <v>172</v>
      </c>
      <c r="H137" s="187">
        <v>50.8</v>
      </c>
      <c r="L137" s="182"/>
      <c r="M137" s="188"/>
      <c r="T137" s="189"/>
      <c r="AT137" s="185" t="s">
        <v>157</v>
      </c>
      <c r="AU137" s="185" t="s">
        <v>109</v>
      </c>
      <c r="AV137" s="183" t="s">
        <v>109</v>
      </c>
      <c r="AW137" s="183" t="s">
        <v>32</v>
      </c>
      <c r="AX137" s="183" t="s">
        <v>86</v>
      </c>
      <c r="AY137" s="185" t="s">
        <v>147</v>
      </c>
    </row>
    <row r="138" spans="2:65" s="201" customFormat="1" ht="21.75" customHeight="1">
      <c r="B138" s="200"/>
      <c r="C138" s="212" t="s">
        <v>173</v>
      </c>
      <c r="D138" s="213" t="s">
        <v>150</v>
      </c>
      <c r="E138" s="214" t="s">
        <v>174</v>
      </c>
      <c r="F138" s="204" t="s">
        <v>175</v>
      </c>
      <c r="G138" s="215" t="s">
        <v>161</v>
      </c>
      <c r="H138" s="216">
        <v>135.08000000000001</v>
      </c>
      <c r="I138" s="144">
        <v>0</v>
      </c>
      <c r="J138" s="203">
        <f>ROUND(I138*H138,2)</f>
        <v>0</v>
      </c>
      <c r="K138" s="204" t="s">
        <v>154</v>
      </c>
      <c r="L138" s="200"/>
      <c r="M138" s="205" t="s">
        <v>1</v>
      </c>
      <c r="N138" s="206" t="s">
        <v>44</v>
      </c>
      <c r="O138" s="207">
        <v>0.08</v>
      </c>
      <c r="P138" s="207">
        <f>O138*H138</f>
        <v>10.806400000000002</v>
      </c>
      <c r="Q138" s="207">
        <v>0</v>
      </c>
      <c r="R138" s="207">
        <f>Q138*H138</f>
        <v>0</v>
      </c>
      <c r="S138" s="207">
        <v>0.01</v>
      </c>
      <c r="T138" s="208">
        <f>S138*H138</f>
        <v>1.3508000000000002</v>
      </c>
      <c r="AR138" s="209" t="s">
        <v>155</v>
      </c>
      <c r="AT138" s="209" t="s">
        <v>150</v>
      </c>
      <c r="AU138" s="209" t="s">
        <v>109</v>
      </c>
      <c r="AY138" s="210" t="s">
        <v>147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210" t="s">
        <v>109</v>
      </c>
      <c r="BK138" s="211">
        <f>ROUND(I138*H138,2)</f>
        <v>0</v>
      </c>
      <c r="BL138" s="210" t="s">
        <v>155</v>
      </c>
      <c r="BM138" s="209" t="s">
        <v>176</v>
      </c>
    </row>
    <row r="139" spans="2:65" s="183" customFormat="1">
      <c r="B139" s="182"/>
      <c r="D139" s="184" t="s">
        <v>157</v>
      </c>
      <c r="E139" s="185" t="s">
        <v>1</v>
      </c>
      <c r="F139" s="186" t="s">
        <v>177</v>
      </c>
      <c r="H139" s="187">
        <v>137</v>
      </c>
      <c r="L139" s="182"/>
      <c r="M139" s="188"/>
      <c r="T139" s="189"/>
      <c r="AT139" s="185" t="s">
        <v>157</v>
      </c>
      <c r="AU139" s="185" t="s">
        <v>109</v>
      </c>
      <c r="AV139" s="183" t="s">
        <v>109</v>
      </c>
      <c r="AW139" s="183" t="s">
        <v>32</v>
      </c>
      <c r="AX139" s="183" t="s">
        <v>78</v>
      </c>
      <c r="AY139" s="185" t="s">
        <v>147</v>
      </c>
    </row>
    <row r="140" spans="2:65" s="183" customFormat="1">
      <c r="B140" s="182"/>
      <c r="D140" s="184" t="s">
        <v>157</v>
      </c>
      <c r="E140" s="185" t="s">
        <v>1</v>
      </c>
      <c r="F140" s="186" t="s">
        <v>178</v>
      </c>
      <c r="H140" s="187">
        <v>5.73</v>
      </c>
      <c r="L140" s="182"/>
      <c r="M140" s="188"/>
      <c r="T140" s="189"/>
      <c r="AT140" s="185" t="s">
        <v>157</v>
      </c>
      <c r="AU140" s="185" t="s">
        <v>109</v>
      </c>
      <c r="AV140" s="183" t="s">
        <v>109</v>
      </c>
      <c r="AW140" s="183" t="s">
        <v>32</v>
      </c>
      <c r="AX140" s="183" t="s">
        <v>78</v>
      </c>
      <c r="AY140" s="185" t="s">
        <v>147</v>
      </c>
    </row>
    <row r="141" spans="2:65" s="183" customFormat="1">
      <c r="B141" s="182"/>
      <c r="D141" s="184" t="s">
        <v>157</v>
      </c>
      <c r="E141" s="185" t="s">
        <v>1</v>
      </c>
      <c r="F141" s="186" t="s">
        <v>179</v>
      </c>
      <c r="H141" s="187">
        <v>-7.65</v>
      </c>
      <c r="L141" s="182"/>
      <c r="M141" s="188"/>
      <c r="T141" s="189"/>
      <c r="AT141" s="185" t="s">
        <v>157</v>
      </c>
      <c r="AU141" s="185" t="s">
        <v>109</v>
      </c>
      <c r="AV141" s="183" t="s">
        <v>109</v>
      </c>
      <c r="AW141" s="183" t="s">
        <v>32</v>
      </c>
      <c r="AX141" s="183" t="s">
        <v>78</v>
      </c>
      <c r="AY141" s="185" t="s">
        <v>147</v>
      </c>
    </row>
    <row r="142" spans="2:65" s="191" customFormat="1">
      <c r="B142" s="190"/>
      <c r="D142" s="184" t="s">
        <v>157</v>
      </c>
      <c r="E142" s="192" t="s">
        <v>1</v>
      </c>
      <c r="F142" s="193" t="s">
        <v>180</v>
      </c>
      <c r="H142" s="194">
        <v>135.07999999999998</v>
      </c>
      <c r="L142" s="190"/>
      <c r="M142" s="229"/>
      <c r="T142" s="230"/>
      <c r="AT142" s="192" t="s">
        <v>157</v>
      </c>
      <c r="AU142" s="192" t="s">
        <v>109</v>
      </c>
      <c r="AV142" s="191" t="s">
        <v>155</v>
      </c>
      <c r="AW142" s="191" t="s">
        <v>32</v>
      </c>
      <c r="AX142" s="191" t="s">
        <v>86</v>
      </c>
      <c r="AY142" s="192" t="s">
        <v>147</v>
      </c>
    </row>
    <row r="143" spans="2:65" s="217" customFormat="1" ht="22.9" customHeight="1">
      <c r="B143" s="218"/>
      <c r="D143" s="219" t="s">
        <v>77</v>
      </c>
      <c r="E143" s="220" t="s">
        <v>181</v>
      </c>
      <c r="F143" s="220" t="s">
        <v>182</v>
      </c>
      <c r="J143" s="221">
        <f>BK143</f>
        <v>0</v>
      </c>
      <c r="L143" s="218"/>
      <c r="M143" s="222"/>
      <c r="P143" s="223">
        <f>SUM(P144:P151)</f>
        <v>31.529700000000002</v>
      </c>
      <c r="R143" s="223">
        <f>SUM(R144:R151)</f>
        <v>0</v>
      </c>
      <c r="T143" s="224">
        <f>SUM(T144:T151)</f>
        <v>0</v>
      </c>
      <c r="AR143" s="219" t="s">
        <v>86</v>
      </c>
      <c r="AT143" s="225" t="s">
        <v>77</v>
      </c>
      <c r="AU143" s="225" t="s">
        <v>86</v>
      </c>
      <c r="AY143" s="219" t="s">
        <v>147</v>
      </c>
      <c r="BK143" s="226">
        <f>SUM(BK144:BK151)</f>
        <v>0</v>
      </c>
    </row>
    <row r="144" spans="2:65" s="201" customFormat="1" ht="16.5" customHeight="1">
      <c r="B144" s="200"/>
      <c r="C144" s="212" t="s">
        <v>183</v>
      </c>
      <c r="D144" s="213" t="s">
        <v>150</v>
      </c>
      <c r="E144" s="214" t="s">
        <v>184</v>
      </c>
      <c r="F144" s="204" t="s">
        <v>185</v>
      </c>
      <c r="G144" s="215" t="s">
        <v>186</v>
      </c>
      <c r="H144" s="216">
        <v>5.3</v>
      </c>
      <c r="I144" s="144">
        <v>0</v>
      </c>
      <c r="J144" s="203">
        <f>ROUND(I144*H144,2)</f>
        <v>0</v>
      </c>
      <c r="K144" s="204" t="s">
        <v>154</v>
      </c>
      <c r="L144" s="200"/>
      <c r="M144" s="205" t="s">
        <v>1</v>
      </c>
      <c r="N144" s="206" t="s">
        <v>44</v>
      </c>
      <c r="O144" s="207">
        <v>5.46</v>
      </c>
      <c r="P144" s="207">
        <f>O144*H144</f>
        <v>28.937999999999999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AR144" s="209" t="s">
        <v>155</v>
      </c>
      <c r="AT144" s="209" t="s">
        <v>150</v>
      </c>
      <c r="AU144" s="209" t="s">
        <v>109</v>
      </c>
      <c r="AY144" s="210" t="s">
        <v>147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210" t="s">
        <v>109</v>
      </c>
      <c r="BK144" s="211">
        <f>ROUND(I144*H144,2)</f>
        <v>0</v>
      </c>
      <c r="BL144" s="210" t="s">
        <v>155</v>
      </c>
      <c r="BM144" s="209" t="s">
        <v>187</v>
      </c>
    </row>
    <row r="145" spans="2:65" s="183" customFormat="1">
      <c r="B145" s="182"/>
      <c r="D145" s="184" t="s">
        <v>157</v>
      </c>
      <c r="E145" s="185" t="s">
        <v>1</v>
      </c>
      <c r="F145" s="186" t="s">
        <v>188</v>
      </c>
      <c r="H145" s="187">
        <v>5.3</v>
      </c>
      <c r="L145" s="182"/>
      <c r="M145" s="188"/>
      <c r="T145" s="189"/>
      <c r="AT145" s="185" t="s">
        <v>157</v>
      </c>
      <c r="AU145" s="185" t="s">
        <v>109</v>
      </c>
      <c r="AV145" s="183" t="s">
        <v>109</v>
      </c>
      <c r="AW145" s="183" t="s">
        <v>32</v>
      </c>
      <c r="AX145" s="183" t="s">
        <v>86</v>
      </c>
      <c r="AY145" s="185" t="s">
        <v>147</v>
      </c>
    </row>
    <row r="146" spans="2:65" s="201" customFormat="1" ht="16.5" customHeight="1">
      <c r="B146" s="200"/>
      <c r="C146" s="212" t="s">
        <v>189</v>
      </c>
      <c r="D146" s="213" t="s">
        <v>150</v>
      </c>
      <c r="E146" s="214" t="s">
        <v>190</v>
      </c>
      <c r="F146" s="204" t="s">
        <v>191</v>
      </c>
      <c r="G146" s="215" t="s">
        <v>186</v>
      </c>
      <c r="H146" s="216">
        <v>5.3</v>
      </c>
      <c r="I146" s="144">
        <v>0</v>
      </c>
      <c r="J146" s="203">
        <f>ROUND(I146*H146,2)</f>
        <v>0</v>
      </c>
      <c r="K146" s="204" t="s">
        <v>154</v>
      </c>
      <c r="L146" s="200"/>
      <c r="M146" s="205" t="s">
        <v>1</v>
      </c>
      <c r="N146" s="206" t="s">
        <v>44</v>
      </c>
      <c r="O146" s="207">
        <v>0.255</v>
      </c>
      <c r="P146" s="207">
        <f>O146*H146</f>
        <v>1.3514999999999999</v>
      </c>
      <c r="Q146" s="207">
        <v>0</v>
      </c>
      <c r="R146" s="207">
        <f>Q146*H146</f>
        <v>0</v>
      </c>
      <c r="S146" s="207">
        <v>0</v>
      </c>
      <c r="T146" s="208">
        <f>S146*H146</f>
        <v>0</v>
      </c>
      <c r="AR146" s="209" t="s">
        <v>155</v>
      </c>
      <c r="AT146" s="209" t="s">
        <v>150</v>
      </c>
      <c r="AU146" s="209" t="s">
        <v>109</v>
      </c>
      <c r="AY146" s="210" t="s">
        <v>147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210" t="s">
        <v>109</v>
      </c>
      <c r="BK146" s="211">
        <f>ROUND(I146*H146,2)</f>
        <v>0</v>
      </c>
      <c r="BL146" s="210" t="s">
        <v>155</v>
      </c>
      <c r="BM146" s="209" t="s">
        <v>192</v>
      </c>
    </row>
    <row r="147" spans="2:65" s="183" customFormat="1">
      <c r="B147" s="182"/>
      <c r="D147" s="184" t="s">
        <v>157</v>
      </c>
      <c r="E147" s="185" t="s">
        <v>1</v>
      </c>
      <c r="F147" s="186" t="s">
        <v>188</v>
      </c>
      <c r="H147" s="187">
        <v>5.3</v>
      </c>
      <c r="L147" s="182"/>
      <c r="M147" s="188"/>
      <c r="T147" s="189"/>
      <c r="AT147" s="185" t="s">
        <v>157</v>
      </c>
      <c r="AU147" s="185" t="s">
        <v>109</v>
      </c>
      <c r="AV147" s="183" t="s">
        <v>109</v>
      </c>
      <c r="AW147" s="183" t="s">
        <v>32</v>
      </c>
      <c r="AX147" s="183" t="s">
        <v>86</v>
      </c>
      <c r="AY147" s="185" t="s">
        <v>147</v>
      </c>
    </row>
    <row r="148" spans="2:65" s="201" customFormat="1" ht="16.5" customHeight="1">
      <c r="B148" s="200"/>
      <c r="C148" s="212" t="s">
        <v>193</v>
      </c>
      <c r="D148" s="213" t="s">
        <v>150</v>
      </c>
      <c r="E148" s="214" t="s">
        <v>194</v>
      </c>
      <c r="F148" s="204" t="s">
        <v>195</v>
      </c>
      <c r="G148" s="215" t="s">
        <v>186</v>
      </c>
      <c r="H148" s="216">
        <v>206.7</v>
      </c>
      <c r="I148" s="144">
        <v>0</v>
      </c>
      <c r="J148" s="203">
        <f>ROUND(I148*H148,2)</f>
        <v>0</v>
      </c>
      <c r="K148" s="204" t="s">
        <v>154</v>
      </c>
      <c r="L148" s="200"/>
      <c r="M148" s="205" t="s">
        <v>1</v>
      </c>
      <c r="N148" s="206" t="s">
        <v>44</v>
      </c>
      <c r="O148" s="207">
        <v>6.0000000000000001E-3</v>
      </c>
      <c r="P148" s="207">
        <f>O148*H148</f>
        <v>1.2402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AR148" s="209" t="s">
        <v>155</v>
      </c>
      <c r="AT148" s="209" t="s">
        <v>150</v>
      </c>
      <c r="AU148" s="209" t="s">
        <v>109</v>
      </c>
      <c r="AY148" s="210" t="s">
        <v>147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210" t="s">
        <v>109</v>
      </c>
      <c r="BK148" s="211">
        <f>ROUND(I148*H148,2)</f>
        <v>0</v>
      </c>
      <c r="BL148" s="210" t="s">
        <v>155</v>
      </c>
      <c r="BM148" s="209" t="s">
        <v>196</v>
      </c>
    </row>
    <row r="149" spans="2:65" s="183" customFormat="1">
      <c r="B149" s="182"/>
      <c r="D149" s="184" t="s">
        <v>157</v>
      </c>
      <c r="E149" s="185" t="s">
        <v>1</v>
      </c>
      <c r="F149" s="186" t="s">
        <v>197</v>
      </c>
      <c r="H149" s="187">
        <v>206.7</v>
      </c>
      <c r="L149" s="182"/>
      <c r="M149" s="188"/>
      <c r="T149" s="189"/>
      <c r="AT149" s="185" t="s">
        <v>157</v>
      </c>
      <c r="AU149" s="185" t="s">
        <v>109</v>
      </c>
      <c r="AV149" s="183" t="s">
        <v>109</v>
      </c>
      <c r="AW149" s="183" t="s">
        <v>32</v>
      </c>
      <c r="AX149" s="183" t="s">
        <v>86</v>
      </c>
      <c r="AY149" s="185" t="s">
        <v>147</v>
      </c>
    </row>
    <row r="150" spans="2:65" s="201" customFormat="1" ht="24.2" customHeight="1">
      <c r="B150" s="200"/>
      <c r="C150" s="212" t="s">
        <v>148</v>
      </c>
      <c r="D150" s="213" t="s">
        <v>150</v>
      </c>
      <c r="E150" s="214" t="s">
        <v>198</v>
      </c>
      <c r="F150" s="204" t="s">
        <v>199</v>
      </c>
      <c r="G150" s="215" t="s">
        <v>186</v>
      </c>
      <c r="H150" s="216">
        <v>5.3</v>
      </c>
      <c r="I150" s="144">
        <v>0</v>
      </c>
      <c r="J150" s="203">
        <f>ROUND(I150*H150,2)</f>
        <v>0</v>
      </c>
      <c r="K150" s="204" t="s">
        <v>154</v>
      </c>
      <c r="L150" s="200"/>
      <c r="M150" s="205" t="s">
        <v>1</v>
      </c>
      <c r="N150" s="206" t="s">
        <v>44</v>
      </c>
      <c r="O150" s="207">
        <v>0</v>
      </c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AR150" s="209" t="s">
        <v>155</v>
      </c>
      <c r="AT150" s="209" t="s">
        <v>150</v>
      </c>
      <c r="AU150" s="209" t="s">
        <v>109</v>
      </c>
      <c r="AY150" s="210" t="s">
        <v>147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210" t="s">
        <v>109</v>
      </c>
      <c r="BK150" s="211">
        <f>ROUND(I150*H150,2)</f>
        <v>0</v>
      </c>
      <c r="BL150" s="210" t="s">
        <v>155</v>
      </c>
      <c r="BM150" s="209" t="s">
        <v>200</v>
      </c>
    </row>
    <row r="151" spans="2:65" s="183" customFormat="1">
      <c r="B151" s="182"/>
      <c r="D151" s="184" t="s">
        <v>157</v>
      </c>
      <c r="E151" s="185" t="s">
        <v>1</v>
      </c>
      <c r="F151" s="186" t="s">
        <v>188</v>
      </c>
      <c r="H151" s="187">
        <v>5.3</v>
      </c>
      <c r="L151" s="182"/>
      <c r="M151" s="188"/>
      <c r="T151" s="189"/>
      <c r="AT151" s="185" t="s">
        <v>157</v>
      </c>
      <c r="AU151" s="185" t="s">
        <v>109</v>
      </c>
      <c r="AV151" s="183" t="s">
        <v>109</v>
      </c>
      <c r="AW151" s="183" t="s">
        <v>32</v>
      </c>
      <c r="AX151" s="183" t="s">
        <v>86</v>
      </c>
      <c r="AY151" s="185" t="s">
        <v>147</v>
      </c>
    </row>
    <row r="152" spans="2:65" s="217" customFormat="1" ht="25.9" customHeight="1">
      <c r="B152" s="218"/>
      <c r="D152" s="219" t="s">
        <v>77</v>
      </c>
      <c r="E152" s="227" t="s">
        <v>201</v>
      </c>
      <c r="F152" s="227" t="s">
        <v>202</v>
      </c>
      <c r="J152" s="228">
        <f>BK152</f>
        <v>0</v>
      </c>
      <c r="L152" s="218"/>
      <c r="M152" s="222"/>
      <c r="P152" s="223">
        <f>P153+P162+P167+P172+P177+P182+P183</f>
        <v>32.511519999999997</v>
      </c>
      <c r="R152" s="223">
        <f>R153+R162+R167+R172+R177+R182+R183</f>
        <v>0.18628</v>
      </c>
      <c r="T152" s="224">
        <f>T153+T162+T167+T172+T177+T182+T183</f>
        <v>1.4404528000000001</v>
      </c>
      <c r="AR152" s="219" t="s">
        <v>109</v>
      </c>
      <c r="AT152" s="225" t="s">
        <v>77</v>
      </c>
      <c r="AU152" s="225" t="s">
        <v>78</v>
      </c>
      <c r="AY152" s="219" t="s">
        <v>147</v>
      </c>
      <c r="BK152" s="226">
        <f>BK153+BK162+BK167+BK172+BK177+BK182+BK183</f>
        <v>0</v>
      </c>
    </row>
    <row r="153" spans="2:65" s="217" customFormat="1" ht="22.9" customHeight="1">
      <c r="B153" s="218"/>
      <c r="D153" s="219" t="s">
        <v>77</v>
      </c>
      <c r="E153" s="220" t="s">
        <v>203</v>
      </c>
      <c r="F153" s="220" t="s">
        <v>204</v>
      </c>
      <c r="J153" s="221">
        <f>BK153</f>
        <v>0</v>
      </c>
      <c r="L153" s="218"/>
      <c r="M153" s="222"/>
      <c r="P153" s="223">
        <f>SUM(P154:P161)</f>
        <v>1.1059999999999999</v>
      </c>
      <c r="R153" s="223">
        <f>SUM(R154:R161)</f>
        <v>0</v>
      </c>
      <c r="T153" s="224">
        <f>SUM(T154:T161)</f>
        <v>8.0310000000000006E-2</v>
      </c>
      <c r="AR153" s="219" t="s">
        <v>109</v>
      </c>
      <c r="AT153" s="225" t="s">
        <v>77</v>
      </c>
      <c r="AU153" s="225" t="s">
        <v>86</v>
      </c>
      <c r="AY153" s="219" t="s">
        <v>147</v>
      </c>
      <c r="BK153" s="226">
        <f>SUM(BK154:BK161)</f>
        <v>0</v>
      </c>
    </row>
    <row r="154" spans="2:65" s="201" customFormat="1" ht="16.5" customHeight="1">
      <c r="B154" s="200"/>
      <c r="C154" s="212" t="s">
        <v>91</v>
      </c>
      <c r="D154" s="213" t="s">
        <v>150</v>
      </c>
      <c r="E154" s="214" t="s">
        <v>205</v>
      </c>
      <c r="F154" s="204" t="s">
        <v>206</v>
      </c>
      <c r="G154" s="215" t="s">
        <v>207</v>
      </c>
      <c r="H154" s="216">
        <v>1</v>
      </c>
      <c r="I154" s="144">
        <v>0</v>
      </c>
      <c r="J154" s="203">
        <f>ROUND(I154*H154,2)</f>
        <v>0</v>
      </c>
      <c r="K154" s="204" t="s">
        <v>154</v>
      </c>
      <c r="L154" s="200"/>
      <c r="M154" s="205" t="s">
        <v>1</v>
      </c>
      <c r="N154" s="206" t="s">
        <v>44</v>
      </c>
      <c r="O154" s="207">
        <v>0.46500000000000002</v>
      </c>
      <c r="P154" s="207">
        <f>O154*H154</f>
        <v>0.46500000000000002</v>
      </c>
      <c r="Q154" s="207">
        <v>0</v>
      </c>
      <c r="R154" s="207">
        <f>Q154*H154</f>
        <v>0</v>
      </c>
      <c r="S154" s="207">
        <v>9.1999999999999998E-3</v>
      </c>
      <c r="T154" s="208">
        <f>S154*H154</f>
        <v>9.1999999999999998E-3</v>
      </c>
      <c r="AR154" s="209" t="s">
        <v>208</v>
      </c>
      <c r="AT154" s="209" t="s">
        <v>150</v>
      </c>
      <c r="AU154" s="209" t="s">
        <v>109</v>
      </c>
      <c r="AY154" s="210" t="s">
        <v>147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210" t="s">
        <v>109</v>
      </c>
      <c r="BK154" s="211">
        <f>ROUND(I154*H154,2)</f>
        <v>0</v>
      </c>
      <c r="BL154" s="210" t="s">
        <v>208</v>
      </c>
      <c r="BM154" s="209" t="s">
        <v>209</v>
      </c>
    </row>
    <row r="155" spans="2:65" s="183" customFormat="1">
      <c r="B155" s="182"/>
      <c r="D155" s="184" t="s">
        <v>157</v>
      </c>
      <c r="E155" s="185" t="s">
        <v>1</v>
      </c>
      <c r="F155" s="186" t="s">
        <v>210</v>
      </c>
      <c r="H155" s="187">
        <v>1</v>
      </c>
      <c r="L155" s="182"/>
      <c r="M155" s="188"/>
      <c r="T155" s="189"/>
      <c r="AT155" s="185" t="s">
        <v>157</v>
      </c>
      <c r="AU155" s="185" t="s">
        <v>109</v>
      </c>
      <c r="AV155" s="183" t="s">
        <v>109</v>
      </c>
      <c r="AW155" s="183" t="s">
        <v>32</v>
      </c>
      <c r="AX155" s="183" t="s">
        <v>86</v>
      </c>
      <c r="AY155" s="185" t="s">
        <v>147</v>
      </c>
    </row>
    <row r="156" spans="2:65" s="201" customFormat="1" ht="16.5" customHeight="1">
      <c r="B156" s="200"/>
      <c r="C156" s="212" t="s">
        <v>211</v>
      </c>
      <c r="D156" s="213" t="s">
        <v>150</v>
      </c>
      <c r="E156" s="214" t="s">
        <v>212</v>
      </c>
      <c r="F156" s="204" t="s">
        <v>213</v>
      </c>
      <c r="G156" s="215" t="s">
        <v>207</v>
      </c>
      <c r="H156" s="216">
        <v>1</v>
      </c>
      <c r="I156" s="144">
        <v>0</v>
      </c>
      <c r="J156" s="203">
        <f>ROUND(I156*H156,2)</f>
        <v>0</v>
      </c>
      <c r="K156" s="204" t="s">
        <v>214</v>
      </c>
      <c r="L156" s="200"/>
      <c r="M156" s="205" t="s">
        <v>1</v>
      </c>
      <c r="N156" s="206" t="s">
        <v>44</v>
      </c>
      <c r="O156" s="207">
        <v>0.31</v>
      </c>
      <c r="P156" s="207">
        <f>O156*H156</f>
        <v>0.31</v>
      </c>
      <c r="Q156" s="207">
        <v>0</v>
      </c>
      <c r="R156" s="207">
        <f>Q156*H156</f>
        <v>0</v>
      </c>
      <c r="S156" s="207">
        <v>6.7000000000000004E-2</v>
      </c>
      <c r="T156" s="208">
        <f>S156*H156</f>
        <v>6.7000000000000004E-2</v>
      </c>
      <c r="AR156" s="209" t="s">
        <v>208</v>
      </c>
      <c r="AT156" s="209" t="s">
        <v>150</v>
      </c>
      <c r="AU156" s="209" t="s">
        <v>109</v>
      </c>
      <c r="AY156" s="210" t="s">
        <v>147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210" t="s">
        <v>109</v>
      </c>
      <c r="BK156" s="211">
        <f>ROUND(I156*H156,2)</f>
        <v>0</v>
      </c>
      <c r="BL156" s="210" t="s">
        <v>208</v>
      </c>
      <c r="BM156" s="209" t="s">
        <v>215</v>
      </c>
    </row>
    <row r="157" spans="2:65" s="183" customFormat="1">
      <c r="B157" s="182"/>
      <c r="D157" s="184" t="s">
        <v>157</v>
      </c>
      <c r="E157" s="185" t="s">
        <v>1</v>
      </c>
      <c r="F157" s="186" t="s">
        <v>216</v>
      </c>
      <c r="H157" s="187">
        <v>1</v>
      </c>
      <c r="L157" s="182"/>
      <c r="M157" s="188"/>
      <c r="T157" s="189"/>
      <c r="AT157" s="185" t="s">
        <v>157</v>
      </c>
      <c r="AU157" s="185" t="s">
        <v>109</v>
      </c>
      <c r="AV157" s="183" t="s">
        <v>109</v>
      </c>
      <c r="AW157" s="183" t="s">
        <v>32</v>
      </c>
      <c r="AX157" s="183" t="s">
        <v>86</v>
      </c>
      <c r="AY157" s="185" t="s">
        <v>147</v>
      </c>
    </row>
    <row r="158" spans="2:65" s="201" customFormat="1" ht="16.5" customHeight="1">
      <c r="B158" s="200"/>
      <c r="C158" s="212" t="s">
        <v>8</v>
      </c>
      <c r="D158" s="213" t="s">
        <v>150</v>
      </c>
      <c r="E158" s="214" t="s">
        <v>217</v>
      </c>
      <c r="F158" s="204" t="s">
        <v>218</v>
      </c>
      <c r="G158" s="215" t="s">
        <v>207</v>
      </c>
      <c r="H158" s="216">
        <v>1</v>
      </c>
      <c r="I158" s="144">
        <v>0</v>
      </c>
      <c r="J158" s="203">
        <f>ROUND(I158*H158,2)</f>
        <v>0</v>
      </c>
      <c r="K158" s="204" t="s">
        <v>154</v>
      </c>
      <c r="L158" s="200"/>
      <c r="M158" s="205" t="s">
        <v>1</v>
      </c>
      <c r="N158" s="206" t="s">
        <v>44</v>
      </c>
      <c r="O158" s="207">
        <v>0.217</v>
      </c>
      <c r="P158" s="207">
        <f>O158*H158</f>
        <v>0.217</v>
      </c>
      <c r="Q158" s="207">
        <v>0</v>
      </c>
      <c r="R158" s="207">
        <f>Q158*H158</f>
        <v>0</v>
      </c>
      <c r="S158" s="207">
        <v>1.56E-3</v>
      </c>
      <c r="T158" s="208">
        <f>S158*H158</f>
        <v>1.56E-3</v>
      </c>
      <c r="AR158" s="209" t="s">
        <v>208</v>
      </c>
      <c r="AT158" s="209" t="s">
        <v>150</v>
      </c>
      <c r="AU158" s="209" t="s">
        <v>109</v>
      </c>
      <c r="AY158" s="210" t="s">
        <v>147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210" t="s">
        <v>109</v>
      </c>
      <c r="BK158" s="211">
        <f>ROUND(I158*H158,2)</f>
        <v>0</v>
      </c>
      <c r="BL158" s="210" t="s">
        <v>208</v>
      </c>
      <c r="BM158" s="209" t="s">
        <v>219</v>
      </c>
    </row>
    <row r="159" spans="2:65" s="183" customFormat="1">
      <c r="B159" s="182"/>
      <c r="D159" s="184" t="s">
        <v>157</v>
      </c>
      <c r="E159" s="185" t="s">
        <v>1</v>
      </c>
      <c r="F159" s="186" t="s">
        <v>210</v>
      </c>
      <c r="H159" s="187">
        <v>1</v>
      </c>
      <c r="L159" s="182"/>
      <c r="M159" s="188"/>
      <c r="T159" s="189"/>
      <c r="AT159" s="185" t="s">
        <v>157</v>
      </c>
      <c r="AU159" s="185" t="s">
        <v>109</v>
      </c>
      <c r="AV159" s="183" t="s">
        <v>109</v>
      </c>
      <c r="AW159" s="183" t="s">
        <v>32</v>
      </c>
      <c r="AX159" s="183" t="s">
        <v>86</v>
      </c>
      <c r="AY159" s="185" t="s">
        <v>147</v>
      </c>
    </row>
    <row r="160" spans="2:65" s="201" customFormat="1" ht="16.5" customHeight="1">
      <c r="B160" s="200"/>
      <c r="C160" s="212" t="s">
        <v>94</v>
      </c>
      <c r="D160" s="213" t="s">
        <v>150</v>
      </c>
      <c r="E160" s="214" t="s">
        <v>220</v>
      </c>
      <c r="F160" s="204" t="s">
        <v>221</v>
      </c>
      <c r="G160" s="215" t="s">
        <v>222</v>
      </c>
      <c r="H160" s="216">
        <v>3</v>
      </c>
      <c r="I160" s="144">
        <v>0</v>
      </c>
      <c r="J160" s="203">
        <f>ROUND(I160*H160,2)</f>
        <v>0</v>
      </c>
      <c r="K160" s="204" t="s">
        <v>154</v>
      </c>
      <c r="L160" s="200"/>
      <c r="M160" s="205" t="s">
        <v>1</v>
      </c>
      <c r="N160" s="206" t="s">
        <v>44</v>
      </c>
      <c r="O160" s="207">
        <v>3.7999999999999999E-2</v>
      </c>
      <c r="P160" s="207">
        <f>O160*H160</f>
        <v>0.11399999999999999</v>
      </c>
      <c r="Q160" s="207">
        <v>0</v>
      </c>
      <c r="R160" s="207">
        <f>Q160*H160</f>
        <v>0</v>
      </c>
      <c r="S160" s="207">
        <v>8.4999999999999995E-4</v>
      </c>
      <c r="T160" s="208">
        <f>S160*H160</f>
        <v>2.5499999999999997E-3</v>
      </c>
      <c r="AR160" s="209" t="s">
        <v>208</v>
      </c>
      <c r="AT160" s="209" t="s">
        <v>150</v>
      </c>
      <c r="AU160" s="209" t="s">
        <v>109</v>
      </c>
      <c r="AY160" s="210" t="s">
        <v>147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210" t="s">
        <v>109</v>
      </c>
      <c r="BK160" s="211">
        <f>ROUND(I160*H160,2)</f>
        <v>0</v>
      </c>
      <c r="BL160" s="210" t="s">
        <v>208</v>
      </c>
      <c r="BM160" s="209" t="s">
        <v>223</v>
      </c>
    </row>
    <row r="161" spans="2:65" s="183" customFormat="1">
      <c r="B161" s="182"/>
      <c r="D161" s="184" t="s">
        <v>157</v>
      </c>
      <c r="E161" s="185" t="s">
        <v>1</v>
      </c>
      <c r="F161" s="186" t="s">
        <v>224</v>
      </c>
      <c r="H161" s="187">
        <v>3</v>
      </c>
      <c r="L161" s="182"/>
      <c r="M161" s="188"/>
      <c r="T161" s="189"/>
      <c r="AT161" s="185" t="s">
        <v>157</v>
      </c>
      <c r="AU161" s="185" t="s">
        <v>109</v>
      </c>
      <c r="AV161" s="183" t="s">
        <v>109</v>
      </c>
      <c r="AW161" s="183" t="s">
        <v>32</v>
      </c>
      <c r="AX161" s="183" t="s">
        <v>86</v>
      </c>
      <c r="AY161" s="185" t="s">
        <v>147</v>
      </c>
    </row>
    <row r="162" spans="2:65" s="217" customFormat="1" ht="22.9" customHeight="1">
      <c r="B162" s="218"/>
      <c r="D162" s="219" t="s">
        <v>77</v>
      </c>
      <c r="E162" s="220" t="s">
        <v>225</v>
      </c>
      <c r="F162" s="220" t="s">
        <v>226</v>
      </c>
      <c r="J162" s="221">
        <f>BK162</f>
        <v>0</v>
      </c>
      <c r="L162" s="218"/>
      <c r="M162" s="222"/>
      <c r="P162" s="223">
        <f>SUM(P163:P166)</f>
        <v>2.12</v>
      </c>
      <c r="R162" s="223">
        <f>SUM(R163:R166)</f>
        <v>4.0000000000000002E-4</v>
      </c>
      <c r="T162" s="224">
        <f>SUM(T163:T166)</f>
        <v>0.12465000000000001</v>
      </c>
      <c r="AR162" s="219" t="s">
        <v>109</v>
      </c>
      <c r="AT162" s="225" t="s">
        <v>77</v>
      </c>
      <c r="AU162" s="225" t="s">
        <v>86</v>
      </c>
      <c r="AY162" s="219" t="s">
        <v>147</v>
      </c>
      <c r="BK162" s="226">
        <f>SUM(BK163:BK166)</f>
        <v>0</v>
      </c>
    </row>
    <row r="163" spans="2:65" s="201" customFormat="1" ht="16.5" customHeight="1">
      <c r="B163" s="200"/>
      <c r="C163" s="212" t="s">
        <v>227</v>
      </c>
      <c r="D163" s="213" t="s">
        <v>150</v>
      </c>
      <c r="E163" s="214" t="s">
        <v>228</v>
      </c>
      <c r="F163" s="204" t="s">
        <v>229</v>
      </c>
      <c r="G163" s="215" t="s">
        <v>222</v>
      </c>
      <c r="H163" s="216">
        <v>5</v>
      </c>
      <c r="I163" s="144">
        <v>0</v>
      </c>
      <c r="J163" s="203">
        <f>ROUND(I163*H163,2)</f>
        <v>0</v>
      </c>
      <c r="K163" s="204" t="s">
        <v>154</v>
      </c>
      <c r="L163" s="200"/>
      <c r="M163" s="205" t="s">
        <v>1</v>
      </c>
      <c r="N163" s="206" t="s">
        <v>44</v>
      </c>
      <c r="O163" s="207">
        <v>0.26800000000000002</v>
      </c>
      <c r="P163" s="207">
        <f>O163*H163</f>
        <v>1.34</v>
      </c>
      <c r="Q163" s="207">
        <v>8.0000000000000007E-5</v>
      </c>
      <c r="R163" s="207">
        <f>Q163*H163</f>
        <v>4.0000000000000002E-4</v>
      </c>
      <c r="S163" s="207">
        <v>2.4930000000000001E-2</v>
      </c>
      <c r="T163" s="208">
        <f>S163*H163</f>
        <v>0.12465000000000001</v>
      </c>
      <c r="AR163" s="209" t="s">
        <v>208</v>
      </c>
      <c r="AT163" s="209" t="s">
        <v>150</v>
      </c>
      <c r="AU163" s="209" t="s">
        <v>109</v>
      </c>
      <c r="AY163" s="210" t="s">
        <v>147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210" t="s">
        <v>109</v>
      </c>
      <c r="BK163" s="211">
        <f>ROUND(I163*H163,2)</f>
        <v>0</v>
      </c>
      <c r="BL163" s="210" t="s">
        <v>208</v>
      </c>
      <c r="BM163" s="209" t="s">
        <v>230</v>
      </c>
    </row>
    <row r="164" spans="2:65" s="183" customFormat="1">
      <c r="B164" s="182"/>
      <c r="D164" s="184" t="s">
        <v>157</v>
      </c>
      <c r="E164" s="185" t="s">
        <v>1</v>
      </c>
      <c r="F164" s="186" t="s">
        <v>231</v>
      </c>
      <c r="H164" s="187">
        <v>5</v>
      </c>
      <c r="L164" s="182"/>
      <c r="M164" s="188"/>
      <c r="T164" s="189"/>
      <c r="AT164" s="185" t="s">
        <v>157</v>
      </c>
      <c r="AU164" s="185" t="s">
        <v>109</v>
      </c>
      <c r="AV164" s="183" t="s">
        <v>109</v>
      </c>
      <c r="AW164" s="183" t="s">
        <v>32</v>
      </c>
      <c r="AX164" s="183" t="s">
        <v>86</v>
      </c>
      <c r="AY164" s="185" t="s">
        <v>147</v>
      </c>
    </row>
    <row r="165" spans="2:65" s="201" customFormat="1" ht="16.5" customHeight="1">
      <c r="B165" s="200"/>
      <c r="C165" s="212" t="s">
        <v>232</v>
      </c>
      <c r="D165" s="213" t="s">
        <v>150</v>
      </c>
      <c r="E165" s="214" t="s">
        <v>233</v>
      </c>
      <c r="F165" s="204" t="s">
        <v>234</v>
      </c>
      <c r="G165" s="215" t="s">
        <v>161</v>
      </c>
      <c r="H165" s="216">
        <v>15</v>
      </c>
      <c r="I165" s="144">
        <v>0</v>
      </c>
      <c r="J165" s="203">
        <f>ROUND(I165*H165,2)</f>
        <v>0</v>
      </c>
      <c r="K165" s="204" t="s">
        <v>154</v>
      </c>
      <c r="L165" s="200"/>
      <c r="M165" s="205" t="s">
        <v>1</v>
      </c>
      <c r="N165" s="206" t="s">
        <v>44</v>
      </c>
      <c r="O165" s="207">
        <v>5.1999999999999998E-2</v>
      </c>
      <c r="P165" s="207">
        <f>O165*H165</f>
        <v>0.77999999999999992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AR165" s="209" t="s">
        <v>208</v>
      </c>
      <c r="AT165" s="209" t="s">
        <v>150</v>
      </c>
      <c r="AU165" s="209" t="s">
        <v>109</v>
      </c>
      <c r="AY165" s="210" t="s">
        <v>147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210" t="s">
        <v>109</v>
      </c>
      <c r="BK165" s="211">
        <f>ROUND(I165*H165,2)</f>
        <v>0</v>
      </c>
      <c r="BL165" s="210" t="s">
        <v>208</v>
      </c>
      <c r="BM165" s="209" t="s">
        <v>235</v>
      </c>
    </row>
    <row r="166" spans="2:65" s="183" customFormat="1">
      <c r="B166" s="182"/>
      <c r="D166" s="184" t="s">
        <v>157</v>
      </c>
      <c r="E166" s="185" t="s">
        <v>1</v>
      </c>
      <c r="F166" s="186" t="s">
        <v>232</v>
      </c>
      <c r="H166" s="187">
        <v>15</v>
      </c>
      <c r="L166" s="182"/>
      <c r="M166" s="188"/>
      <c r="T166" s="189"/>
      <c r="AT166" s="185" t="s">
        <v>157</v>
      </c>
      <c r="AU166" s="185" t="s">
        <v>109</v>
      </c>
      <c r="AV166" s="183" t="s">
        <v>109</v>
      </c>
      <c r="AW166" s="183" t="s">
        <v>32</v>
      </c>
      <c r="AX166" s="183" t="s">
        <v>86</v>
      </c>
      <c r="AY166" s="185" t="s">
        <v>147</v>
      </c>
    </row>
    <row r="167" spans="2:65" s="217" customFormat="1" ht="22.9" customHeight="1">
      <c r="B167" s="218"/>
      <c r="D167" s="219" t="s">
        <v>77</v>
      </c>
      <c r="E167" s="220" t="s">
        <v>236</v>
      </c>
      <c r="F167" s="220" t="s">
        <v>237</v>
      </c>
      <c r="J167" s="221">
        <f>BK167</f>
        <v>0</v>
      </c>
      <c r="L167" s="218"/>
      <c r="M167" s="222"/>
      <c r="P167" s="223">
        <f>SUM(P168:P171)</f>
        <v>1</v>
      </c>
      <c r="R167" s="223">
        <f>SUM(R168:R171)</f>
        <v>0</v>
      </c>
      <c r="T167" s="224">
        <f>SUM(T168:T171)</f>
        <v>0.19799999999999998</v>
      </c>
      <c r="AR167" s="219" t="s">
        <v>109</v>
      </c>
      <c r="AT167" s="225" t="s">
        <v>77</v>
      </c>
      <c r="AU167" s="225" t="s">
        <v>86</v>
      </c>
      <c r="AY167" s="219" t="s">
        <v>147</v>
      </c>
      <c r="BK167" s="226">
        <f>SUM(BK168:BK171)</f>
        <v>0</v>
      </c>
    </row>
    <row r="168" spans="2:65" s="201" customFormat="1" ht="16.5" customHeight="1">
      <c r="B168" s="200"/>
      <c r="C168" s="212" t="s">
        <v>208</v>
      </c>
      <c r="D168" s="213" t="s">
        <v>150</v>
      </c>
      <c r="E168" s="214" t="s">
        <v>238</v>
      </c>
      <c r="F168" s="204" t="s">
        <v>239</v>
      </c>
      <c r="G168" s="215" t="s">
        <v>222</v>
      </c>
      <c r="H168" s="216">
        <v>1</v>
      </c>
      <c r="I168" s="144">
        <v>0</v>
      </c>
      <c r="J168" s="203">
        <f>ROUND(I168*H168,2)</f>
        <v>0</v>
      </c>
      <c r="K168" s="204" t="s">
        <v>154</v>
      </c>
      <c r="L168" s="200"/>
      <c r="M168" s="205" t="s">
        <v>1</v>
      </c>
      <c r="N168" s="206" t="s">
        <v>44</v>
      </c>
      <c r="O168" s="207">
        <v>0.05</v>
      </c>
      <c r="P168" s="207">
        <f>O168*H168</f>
        <v>0.05</v>
      </c>
      <c r="Q168" s="207">
        <v>0</v>
      </c>
      <c r="R168" s="207">
        <f>Q168*H168</f>
        <v>0</v>
      </c>
      <c r="S168" s="207">
        <v>2.4E-2</v>
      </c>
      <c r="T168" s="208">
        <f>S168*H168</f>
        <v>2.4E-2</v>
      </c>
      <c r="AR168" s="209" t="s">
        <v>208</v>
      </c>
      <c r="AT168" s="209" t="s">
        <v>150</v>
      </c>
      <c r="AU168" s="209" t="s">
        <v>109</v>
      </c>
      <c r="AY168" s="210" t="s">
        <v>147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210" t="s">
        <v>109</v>
      </c>
      <c r="BK168" s="211">
        <f>ROUND(I168*H168,2)</f>
        <v>0</v>
      </c>
      <c r="BL168" s="210" t="s">
        <v>208</v>
      </c>
      <c r="BM168" s="209" t="s">
        <v>240</v>
      </c>
    </row>
    <row r="169" spans="2:65" s="183" customFormat="1">
      <c r="B169" s="182"/>
      <c r="D169" s="184" t="s">
        <v>157</v>
      </c>
      <c r="E169" s="185" t="s">
        <v>1</v>
      </c>
      <c r="F169" s="186" t="s">
        <v>241</v>
      </c>
      <c r="H169" s="187">
        <v>1</v>
      </c>
      <c r="L169" s="182"/>
      <c r="M169" s="188"/>
      <c r="T169" s="189"/>
      <c r="AT169" s="185" t="s">
        <v>157</v>
      </c>
      <c r="AU169" s="185" t="s">
        <v>109</v>
      </c>
      <c r="AV169" s="183" t="s">
        <v>109</v>
      </c>
      <c r="AW169" s="183" t="s">
        <v>32</v>
      </c>
      <c r="AX169" s="183" t="s">
        <v>86</v>
      </c>
      <c r="AY169" s="185" t="s">
        <v>147</v>
      </c>
    </row>
    <row r="170" spans="2:65" s="201" customFormat="1" ht="16.5" customHeight="1">
      <c r="B170" s="200"/>
      <c r="C170" s="212" t="s">
        <v>97</v>
      </c>
      <c r="D170" s="213" t="s">
        <v>150</v>
      </c>
      <c r="E170" s="214" t="s">
        <v>242</v>
      </c>
      <c r="F170" s="204" t="s">
        <v>243</v>
      </c>
      <c r="G170" s="215" t="s">
        <v>222</v>
      </c>
      <c r="H170" s="216">
        <v>1</v>
      </c>
      <c r="I170" s="144">
        <v>0</v>
      </c>
      <c r="J170" s="203">
        <f>ROUND(I170*H170,2)</f>
        <v>0</v>
      </c>
      <c r="K170" s="204" t="s">
        <v>154</v>
      </c>
      <c r="L170" s="200"/>
      <c r="M170" s="205" t="s">
        <v>1</v>
      </c>
      <c r="N170" s="206" t="s">
        <v>44</v>
      </c>
      <c r="O170" s="207">
        <v>0.95</v>
      </c>
      <c r="P170" s="207">
        <f>O170*H170</f>
        <v>0.95</v>
      </c>
      <c r="Q170" s="207">
        <v>0</v>
      </c>
      <c r="R170" s="207">
        <f>Q170*H170</f>
        <v>0</v>
      </c>
      <c r="S170" s="207">
        <v>0.17399999999999999</v>
      </c>
      <c r="T170" s="208">
        <f>S170*H170</f>
        <v>0.17399999999999999</v>
      </c>
      <c r="AR170" s="209" t="s">
        <v>208</v>
      </c>
      <c r="AT170" s="209" t="s">
        <v>150</v>
      </c>
      <c r="AU170" s="209" t="s">
        <v>109</v>
      </c>
      <c r="AY170" s="210" t="s">
        <v>147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210" t="s">
        <v>109</v>
      </c>
      <c r="BK170" s="211">
        <f>ROUND(I170*H170,2)</f>
        <v>0</v>
      </c>
      <c r="BL170" s="210" t="s">
        <v>208</v>
      </c>
      <c r="BM170" s="209" t="s">
        <v>244</v>
      </c>
    </row>
    <row r="171" spans="2:65" s="183" customFormat="1">
      <c r="B171" s="182"/>
      <c r="D171" s="184" t="s">
        <v>157</v>
      </c>
      <c r="E171" s="185" t="s">
        <v>1</v>
      </c>
      <c r="F171" s="186" t="s">
        <v>245</v>
      </c>
      <c r="H171" s="187">
        <v>1</v>
      </c>
      <c r="L171" s="182"/>
      <c r="M171" s="188"/>
      <c r="T171" s="189"/>
      <c r="AT171" s="185" t="s">
        <v>157</v>
      </c>
      <c r="AU171" s="185" t="s">
        <v>109</v>
      </c>
      <c r="AV171" s="183" t="s">
        <v>109</v>
      </c>
      <c r="AW171" s="183" t="s">
        <v>32</v>
      </c>
      <c r="AX171" s="183" t="s">
        <v>86</v>
      </c>
      <c r="AY171" s="185" t="s">
        <v>147</v>
      </c>
    </row>
    <row r="172" spans="2:65" s="217" customFormat="1" ht="22.9" customHeight="1">
      <c r="B172" s="218"/>
      <c r="D172" s="219" t="s">
        <v>77</v>
      </c>
      <c r="E172" s="220" t="s">
        <v>246</v>
      </c>
      <c r="F172" s="220" t="s">
        <v>247</v>
      </c>
      <c r="J172" s="221">
        <f>BK172</f>
        <v>0</v>
      </c>
      <c r="L172" s="218"/>
      <c r="M172" s="222"/>
      <c r="P172" s="223">
        <f>SUM(P173:P176)</f>
        <v>7.1418999999999997</v>
      </c>
      <c r="R172" s="223">
        <f>SUM(R173:R176)</f>
        <v>0</v>
      </c>
      <c r="T172" s="224">
        <f>SUM(T173:T176)</f>
        <v>0.89659</v>
      </c>
      <c r="AR172" s="219" t="s">
        <v>109</v>
      </c>
      <c r="AT172" s="225" t="s">
        <v>77</v>
      </c>
      <c r="AU172" s="225" t="s">
        <v>86</v>
      </c>
      <c r="AY172" s="219" t="s">
        <v>147</v>
      </c>
      <c r="BK172" s="226">
        <f>SUM(BK173:BK176)</f>
        <v>0</v>
      </c>
    </row>
    <row r="173" spans="2:65" s="201" customFormat="1" ht="16.5" customHeight="1">
      <c r="B173" s="200"/>
      <c r="C173" s="212" t="s">
        <v>248</v>
      </c>
      <c r="D173" s="213" t="s">
        <v>150</v>
      </c>
      <c r="E173" s="214" t="s">
        <v>249</v>
      </c>
      <c r="F173" s="204" t="s">
        <v>250</v>
      </c>
      <c r="G173" s="215" t="s">
        <v>251</v>
      </c>
      <c r="H173" s="216">
        <v>22.8</v>
      </c>
      <c r="I173" s="144">
        <v>0</v>
      </c>
      <c r="J173" s="203">
        <f>ROUND(I173*H173,2)</f>
        <v>0</v>
      </c>
      <c r="K173" s="204" t="s">
        <v>154</v>
      </c>
      <c r="L173" s="200"/>
      <c r="M173" s="205" t="s">
        <v>1</v>
      </c>
      <c r="N173" s="206" t="s">
        <v>44</v>
      </c>
      <c r="O173" s="207">
        <v>6.9000000000000006E-2</v>
      </c>
      <c r="P173" s="207">
        <f>O173*H173</f>
        <v>1.5732000000000002</v>
      </c>
      <c r="Q173" s="207">
        <v>0</v>
      </c>
      <c r="R173" s="207">
        <f>Q173*H173</f>
        <v>0</v>
      </c>
      <c r="S173" s="207">
        <v>3.2499999999999999E-3</v>
      </c>
      <c r="T173" s="208">
        <f>S173*H173</f>
        <v>7.4099999999999999E-2</v>
      </c>
      <c r="AR173" s="209" t="s">
        <v>208</v>
      </c>
      <c r="AT173" s="209" t="s">
        <v>150</v>
      </c>
      <c r="AU173" s="209" t="s">
        <v>109</v>
      </c>
      <c r="AY173" s="210" t="s">
        <v>147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210" t="s">
        <v>109</v>
      </c>
      <c r="BK173" s="211">
        <f>ROUND(I173*H173,2)</f>
        <v>0</v>
      </c>
      <c r="BL173" s="210" t="s">
        <v>208</v>
      </c>
      <c r="BM173" s="209" t="s">
        <v>252</v>
      </c>
    </row>
    <row r="174" spans="2:65" s="183" customFormat="1">
      <c r="B174" s="182"/>
      <c r="D174" s="184" t="s">
        <v>157</v>
      </c>
      <c r="E174" s="185" t="s">
        <v>1</v>
      </c>
      <c r="F174" s="186" t="s">
        <v>253</v>
      </c>
      <c r="H174" s="187">
        <v>22.8</v>
      </c>
      <c r="L174" s="182"/>
      <c r="M174" s="188"/>
      <c r="T174" s="189"/>
      <c r="AT174" s="185" t="s">
        <v>157</v>
      </c>
      <c r="AU174" s="185" t="s">
        <v>109</v>
      </c>
      <c r="AV174" s="183" t="s">
        <v>109</v>
      </c>
      <c r="AW174" s="183" t="s">
        <v>32</v>
      </c>
      <c r="AX174" s="183" t="s">
        <v>86</v>
      </c>
      <c r="AY174" s="185" t="s">
        <v>147</v>
      </c>
    </row>
    <row r="175" spans="2:65" s="201" customFormat="1" ht="16.5" customHeight="1">
      <c r="B175" s="200"/>
      <c r="C175" s="212" t="s">
        <v>100</v>
      </c>
      <c r="D175" s="213" t="s">
        <v>150</v>
      </c>
      <c r="E175" s="214" t="s">
        <v>254</v>
      </c>
      <c r="F175" s="204" t="s">
        <v>255</v>
      </c>
      <c r="G175" s="215" t="s">
        <v>161</v>
      </c>
      <c r="H175" s="216">
        <v>23.3</v>
      </c>
      <c r="I175" s="144">
        <v>0</v>
      </c>
      <c r="J175" s="203">
        <f>ROUND(I175*H175,2)</f>
        <v>0</v>
      </c>
      <c r="K175" s="204" t="s">
        <v>154</v>
      </c>
      <c r="L175" s="200"/>
      <c r="M175" s="205" t="s">
        <v>1</v>
      </c>
      <c r="N175" s="206" t="s">
        <v>44</v>
      </c>
      <c r="O175" s="207">
        <v>0.23899999999999999</v>
      </c>
      <c r="P175" s="207">
        <f>O175*H175</f>
        <v>5.5686999999999998</v>
      </c>
      <c r="Q175" s="207">
        <v>0</v>
      </c>
      <c r="R175" s="207">
        <f>Q175*H175</f>
        <v>0</v>
      </c>
      <c r="S175" s="207">
        <v>3.5299999999999998E-2</v>
      </c>
      <c r="T175" s="208">
        <f>S175*H175</f>
        <v>0.82248999999999994</v>
      </c>
      <c r="AR175" s="209" t="s">
        <v>208</v>
      </c>
      <c r="AT175" s="209" t="s">
        <v>150</v>
      </c>
      <c r="AU175" s="209" t="s">
        <v>109</v>
      </c>
      <c r="AY175" s="210" t="s">
        <v>147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210" t="s">
        <v>109</v>
      </c>
      <c r="BK175" s="211">
        <f>ROUND(I175*H175,2)</f>
        <v>0</v>
      </c>
      <c r="BL175" s="210" t="s">
        <v>208</v>
      </c>
      <c r="BM175" s="209" t="s">
        <v>256</v>
      </c>
    </row>
    <row r="176" spans="2:65" s="183" customFormat="1">
      <c r="B176" s="182"/>
      <c r="D176" s="184" t="s">
        <v>157</v>
      </c>
      <c r="E176" s="185" t="s">
        <v>1</v>
      </c>
      <c r="F176" s="186" t="s">
        <v>257</v>
      </c>
      <c r="H176" s="187">
        <v>23.3</v>
      </c>
      <c r="L176" s="182"/>
      <c r="M176" s="188"/>
      <c r="T176" s="189"/>
      <c r="AT176" s="185" t="s">
        <v>157</v>
      </c>
      <c r="AU176" s="185" t="s">
        <v>109</v>
      </c>
      <c r="AV176" s="183" t="s">
        <v>109</v>
      </c>
      <c r="AW176" s="183" t="s">
        <v>32</v>
      </c>
      <c r="AX176" s="183" t="s">
        <v>86</v>
      </c>
      <c r="AY176" s="185" t="s">
        <v>147</v>
      </c>
    </row>
    <row r="177" spans="2:65" s="217" customFormat="1" ht="22.9" customHeight="1">
      <c r="B177" s="218"/>
      <c r="D177" s="219" t="s">
        <v>77</v>
      </c>
      <c r="E177" s="220" t="s">
        <v>258</v>
      </c>
      <c r="F177" s="220" t="s">
        <v>259</v>
      </c>
      <c r="J177" s="221">
        <f>BK177</f>
        <v>0</v>
      </c>
      <c r="L177" s="218"/>
      <c r="M177" s="222"/>
      <c r="P177" s="223">
        <f>SUM(P178:P181)</f>
        <v>7.3885000000000005</v>
      </c>
      <c r="R177" s="223">
        <f>SUM(R178:R181)</f>
        <v>0</v>
      </c>
      <c r="T177" s="224">
        <f>SUM(T178:T181)</f>
        <v>8.3279999999999993E-2</v>
      </c>
      <c r="AR177" s="219" t="s">
        <v>109</v>
      </c>
      <c r="AT177" s="225" t="s">
        <v>77</v>
      </c>
      <c r="AU177" s="225" t="s">
        <v>86</v>
      </c>
      <c r="AY177" s="219" t="s">
        <v>147</v>
      </c>
      <c r="BK177" s="226">
        <f>SUM(BK178:BK181)</f>
        <v>0</v>
      </c>
    </row>
    <row r="178" spans="2:65" s="201" customFormat="1" ht="16.5" customHeight="1">
      <c r="B178" s="200"/>
      <c r="C178" s="212" t="s">
        <v>260</v>
      </c>
      <c r="D178" s="213" t="s">
        <v>150</v>
      </c>
      <c r="E178" s="214" t="s">
        <v>261</v>
      </c>
      <c r="F178" s="204" t="s">
        <v>262</v>
      </c>
      <c r="G178" s="215" t="s">
        <v>161</v>
      </c>
      <c r="H178" s="216">
        <v>24.5</v>
      </c>
      <c r="I178" s="144">
        <v>0</v>
      </c>
      <c r="J178" s="203">
        <f>ROUND(I178*H178,2)</f>
        <v>0</v>
      </c>
      <c r="K178" s="204" t="s">
        <v>154</v>
      </c>
      <c r="L178" s="200"/>
      <c r="M178" s="205" t="s">
        <v>1</v>
      </c>
      <c r="N178" s="206" t="s">
        <v>44</v>
      </c>
      <c r="O178" s="207">
        <v>0.255</v>
      </c>
      <c r="P178" s="207">
        <f>O178*H178</f>
        <v>6.2475000000000005</v>
      </c>
      <c r="Q178" s="207">
        <v>0</v>
      </c>
      <c r="R178" s="207">
        <f>Q178*H178</f>
        <v>0</v>
      </c>
      <c r="S178" s="207">
        <v>3.0000000000000001E-3</v>
      </c>
      <c r="T178" s="208">
        <f>S178*H178</f>
        <v>7.3499999999999996E-2</v>
      </c>
      <c r="AR178" s="209" t="s">
        <v>208</v>
      </c>
      <c r="AT178" s="209" t="s">
        <v>150</v>
      </c>
      <c r="AU178" s="209" t="s">
        <v>109</v>
      </c>
      <c r="AY178" s="210" t="s">
        <v>147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210" t="s">
        <v>109</v>
      </c>
      <c r="BK178" s="211">
        <f>ROUND(I178*H178,2)</f>
        <v>0</v>
      </c>
      <c r="BL178" s="210" t="s">
        <v>208</v>
      </c>
      <c r="BM178" s="209" t="s">
        <v>263</v>
      </c>
    </row>
    <row r="179" spans="2:65" s="183" customFormat="1">
      <c r="B179" s="182"/>
      <c r="D179" s="184" t="s">
        <v>157</v>
      </c>
      <c r="E179" s="185" t="s">
        <v>1</v>
      </c>
      <c r="F179" s="186" t="s">
        <v>264</v>
      </c>
      <c r="H179" s="187">
        <v>24.5</v>
      </c>
      <c r="L179" s="182"/>
      <c r="M179" s="188"/>
      <c r="T179" s="189"/>
      <c r="AT179" s="185" t="s">
        <v>157</v>
      </c>
      <c r="AU179" s="185" t="s">
        <v>109</v>
      </c>
      <c r="AV179" s="183" t="s">
        <v>109</v>
      </c>
      <c r="AW179" s="183" t="s">
        <v>32</v>
      </c>
      <c r="AX179" s="183" t="s">
        <v>86</v>
      </c>
      <c r="AY179" s="185" t="s">
        <v>147</v>
      </c>
    </row>
    <row r="180" spans="2:65" s="201" customFormat="1" ht="16.5" customHeight="1">
      <c r="B180" s="200"/>
      <c r="C180" s="212" t="s">
        <v>7</v>
      </c>
      <c r="D180" s="213" t="s">
        <v>150</v>
      </c>
      <c r="E180" s="214" t="s">
        <v>265</v>
      </c>
      <c r="F180" s="204" t="s">
        <v>266</v>
      </c>
      <c r="G180" s="215" t="s">
        <v>251</v>
      </c>
      <c r="H180" s="216">
        <v>32.6</v>
      </c>
      <c r="I180" s="144">
        <v>0</v>
      </c>
      <c r="J180" s="203">
        <f>ROUND(I180*H180,2)</f>
        <v>0</v>
      </c>
      <c r="K180" s="204" t="s">
        <v>154</v>
      </c>
      <c r="L180" s="200"/>
      <c r="M180" s="205" t="s">
        <v>1</v>
      </c>
      <c r="N180" s="206" t="s">
        <v>44</v>
      </c>
      <c r="O180" s="207">
        <v>3.5000000000000003E-2</v>
      </c>
      <c r="P180" s="207">
        <f>O180*H180</f>
        <v>1.1410000000000002</v>
      </c>
      <c r="Q180" s="207">
        <v>0</v>
      </c>
      <c r="R180" s="207">
        <f>Q180*H180</f>
        <v>0</v>
      </c>
      <c r="S180" s="207">
        <v>2.9999999999999997E-4</v>
      </c>
      <c r="T180" s="208">
        <f>S180*H180</f>
        <v>9.7799999999999988E-3</v>
      </c>
      <c r="AR180" s="209" t="s">
        <v>208</v>
      </c>
      <c r="AT180" s="209" t="s">
        <v>150</v>
      </c>
      <c r="AU180" s="209" t="s">
        <v>109</v>
      </c>
      <c r="AY180" s="210" t="s">
        <v>147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210" t="s">
        <v>109</v>
      </c>
      <c r="BK180" s="211">
        <f>ROUND(I180*H180,2)</f>
        <v>0</v>
      </c>
      <c r="BL180" s="210" t="s">
        <v>208</v>
      </c>
      <c r="BM180" s="209" t="s">
        <v>267</v>
      </c>
    </row>
    <row r="181" spans="2:65" s="183" customFormat="1">
      <c r="B181" s="182"/>
      <c r="D181" s="184" t="s">
        <v>157</v>
      </c>
      <c r="E181" s="185" t="s">
        <v>1</v>
      </c>
      <c r="F181" s="186" t="s">
        <v>268</v>
      </c>
      <c r="H181" s="187">
        <v>32.6</v>
      </c>
      <c r="L181" s="182"/>
      <c r="M181" s="188"/>
      <c r="T181" s="189"/>
      <c r="AT181" s="185" t="s">
        <v>157</v>
      </c>
      <c r="AU181" s="185" t="s">
        <v>109</v>
      </c>
      <c r="AV181" s="183" t="s">
        <v>109</v>
      </c>
      <c r="AW181" s="183" t="s">
        <v>32</v>
      </c>
      <c r="AX181" s="183" t="s">
        <v>86</v>
      </c>
      <c r="AY181" s="185" t="s">
        <v>147</v>
      </c>
    </row>
    <row r="182" spans="2:65" s="217" customFormat="1" ht="22.9" customHeight="1">
      <c r="B182" s="218"/>
      <c r="D182" s="219" t="s">
        <v>77</v>
      </c>
      <c r="E182" s="220" t="s">
        <v>269</v>
      </c>
      <c r="F182" s="220" t="s">
        <v>270</v>
      </c>
      <c r="J182" s="221">
        <f>BK182</f>
        <v>0</v>
      </c>
      <c r="L182" s="218"/>
      <c r="M182" s="222"/>
      <c r="P182" s="223">
        <v>0</v>
      </c>
      <c r="R182" s="223">
        <v>0</v>
      </c>
      <c r="T182" s="224">
        <v>0</v>
      </c>
      <c r="AR182" s="219" t="s">
        <v>109</v>
      </c>
      <c r="AT182" s="225" t="s">
        <v>77</v>
      </c>
      <c r="AU182" s="225" t="s">
        <v>86</v>
      </c>
      <c r="AY182" s="219" t="s">
        <v>147</v>
      </c>
      <c r="BK182" s="226">
        <v>0</v>
      </c>
    </row>
    <row r="183" spans="2:65" s="217" customFormat="1" ht="22.9" customHeight="1">
      <c r="B183" s="218"/>
      <c r="D183" s="219" t="s">
        <v>77</v>
      </c>
      <c r="E183" s="220" t="s">
        <v>271</v>
      </c>
      <c r="F183" s="220" t="s">
        <v>272</v>
      </c>
      <c r="J183" s="221">
        <f>BK183</f>
        <v>0</v>
      </c>
      <c r="L183" s="218"/>
      <c r="M183" s="222"/>
      <c r="P183" s="223">
        <f>SUM(P184:P188)</f>
        <v>13.75512</v>
      </c>
      <c r="R183" s="223">
        <f>SUM(R184:R188)</f>
        <v>0.18587999999999999</v>
      </c>
      <c r="T183" s="224">
        <f>SUM(T184:T188)</f>
        <v>5.7622800000000002E-2</v>
      </c>
      <c r="AR183" s="219" t="s">
        <v>109</v>
      </c>
      <c r="AT183" s="225" t="s">
        <v>77</v>
      </c>
      <c r="AU183" s="225" t="s">
        <v>86</v>
      </c>
      <c r="AY183" s="219" t="s">
        <v>147</v>
      </c>
      <c r="BK183" s="226">
        <f>SUM(BK184:BK188)</f>
        <v>0</v>
      </c>
    </row>
    <row r="184" spans="2:65" s="201" customFormat="1" ht="16.5" customHeight="1">
      <c r="B184" s="200"/>
      <c r="C184" s="212" t="s">
        <v>273</v>
      </c>
      <c r="D184" s="213" t="s">
        <v>150</v>
      </c>
      <c r="E184" s="214" t="s">
        <v>274</v>
      </c>
      <c r="F184" s="204" t="s">
        <v>275</v>
      </c>
      <c r="G184" s="215" t="s">
        <v>161</v>
      </c>
      <c r="H184" s="216">
        <v>185.88</v>
      </c>
      <c r="I184" s="144">
        <v>0</v>
      </c>
      <c r="J184" s="203">
        <f>ROUND(I184*H184,2)</f>
        <v>0</v>
      </c>
      <c r="K184" s="204" t="s">
        <v>154</v>
      </c>
      <c r="L184" s="200"/>
      <c r="M184" s="205" t="s">
        <v>1</v>
      </c>
      <c r="N184" s="206" t="s">
        <v>44</v>
      </c>
      <c r="O184" s="207">
        <v>7.3999999999999996E-2</v>
      </c>
      <c r="P184" s="207">
        <f>O184*H184</f>
        <v>13.75512</v>
      </c>
      <c r="Q184" s="207">
        <v>1E-3</v>
      </c>
      <c r="R184" s="207">
        <f>Q184*H184</f>
        <v>0.18587999999999999</v>
      </c>
      <c r="S184" s="207">
        <v>3.1E-4</v>
      </c>
      <c r="T184" s="208">
        <f>S184*H184</f>
        <v>5.7622800000000002E-2</v>
      </c>
      <c r="AR184" s="209" t="s">
        <v>208</v>
      </c>
      <c r="AT184" s="209" t="s">
        <v>150</v>
      </c>
      <c r="AU184" s="209" t="s">
        <v>109</v>
      </c>
      <c r="AY184" s="210" t="s">
        <v>147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210" t="s">
        <v>109</v>
      </c>
      <c r="BK184" s="211">
        <f>ROUND(I184*H184,2)</f>
        <v>0</v>
      </c>
      <c r="BL184" s="210" t="s">
        <v>208</v>
      </c>
      <c r="BM184" s="209" t="s">
        <v>276</v>
      </c>
    </row>
    <row r="185" spans="2:65" s="183" customFormat="1">
      <c r="B185" s="182"/>
      <c r="D185" s="184" t="s">
        <v>157</v>
      </c>
      <c r="E185" s="185" t="s">
        <v>1</v>
      </c>
      <c r="F185" s="186" t="s">
        <v>277</v>
      </c>
      <c r="H185" s="187">
        <v>187.8</v>
      </c>
      <c r="L185" s="182"/>
      <c r="M185" s="188"/>
      <c r="T185" s="189"/>
      <c r="AT185" s="185" t="s">
        <v>157</v>
      </c>
      <c r="AU185" s="185" t="s">
        <v>109</v>
      </c>
      <c r="AV185" s="183" t="s">
        <v>109</v>
      </c>
      <c r="AW185" s="183" t="s">
        <v>32</v>
      </c>
      <c r="AX185" s="183" t="s">
        <v>78</v>
      </c>
      <c r="AY185" s="185" t="s">
        <v>147</v>
      </c>
    </row>
    <row r="186" spans="2:65" s="183" customFormat="1">
      <c r="B186" s="182"/>
      <c r="D186" s="184" t="s">
        <v>157</v>
      </c>
      <c r="E186" s="185" t="s">
        <v>1</v>
      </c>
      <c r="F186" s="186" t="s">
        <v>178</v>
      </c>
      <c r="H186" s="187">
        <v>5.73</v>
      </c>
      <c r="L186" s="182"/>
      <c r="M186" s="188"/>
      <c r="T186" s="189"/>
      <c r="AT186" s="185" t="s">
        <v>157</v>
      </c>
      <c r="AU186" s="185" t="s">
        <v>109</v>
      </c>
      <c r="AV186" s="183" t="s">
        <v>109</v>
      </c>
      <c r="AW186" s="183" t="s">
        <v>32</v>
      </c>
      <c r="AX186" s="183" t="s">
        <v>78</v>
      </c>
      <c r="AY186" s="185" t="s">
        <v>147</v>
      </c>
    </row>
    <row r="187" spans="2:65" s="183" customFormat="1">
      <c r="B187" s="182"/>
      <c r="D187" s="184" t="s">
        <v>157</v>
      </c>
      <c r="E187" s="185" t="s">
        <v>1</v>
      </c>
      <c r="F187" s="186" t="s">
        <v>278</v>
      </c>
      <c r="H187" s="187">
        <v>-7.65</v>
      </c>
      <c r="L187" s="182"/>
      <c r="M187" s="188"/>
      <c r="T187" s="189"/>
      <c r="AT187" s="185" t="s">
        <v>157</v>
      </c>
      <c r="AU187" s="185" t="s">
        <v>109</v>
      </c>
      <c r="AV187" s="183" t="s">
        <v>109</v>
      </c>
      <c r="AW187" s="183" t="s">
        <v>32</v>
      </c>
      <c r="AX187" s="183" t="s">
        <v>78</v>
      </c>
      <c r="AY187" s="185" t="s">
        <v>147</v>
      </c>
    </row>
    <row r="188" spans="2:65" s="191" customFormat="1">
      <c r="B188" s="190"/>
      <c r="D188" s="184" t="s">
        <v>157</v>
      </c>
      <c r="E188" s="192" t="s">
        <v>1</v>
      </c>
      <c r="F188" s="193" t="s">
        <v>180</v>
      </c>
      <c r="H188" s="194">
        <v>185.88</v>
      </c>
      <c r="L188" s="190"/>
      <c r="M188" s="195"/>
      <c r="N188" s="196"/>
      <c r="O188" s="196"/>
      <c r="P188" s="196"/>
      <c r="Q188" s="196"/>
      <c r="R188" s="196"/>
      <c r="S188" s="196"/>
      <c r="T188" s="197"/>
      <c r="AT188" s="192" t="s">
        <v>157</v>
      </c>
      <c r="AU188" s="192" t="s">
        <v>109</v>
      </c>
      <c r="AV188" s="191" t="s">
        <v>155</v>
      </c>
      <c r="AW188" s="191" t="s">
        <v>32</v>
      </c>
      <c r="AX188" s="191" t="s">
        <v>86</v>
      </c>
      <c r="AY188" s="192" t="s">
        <v>147</v>
      </c>
    </row>
    <row r="189" spans="2:65" s="201" customFormat="1" ht="6.95" customHeight="1">
      <c r="B189" s="198"/>
      <c r="C189" s="199"/>
      <c r="D189" s="199"/>
      <c r="E189" s="199"/>
      <c r="F189" s="199"/>
      <c r="G189" s="199"/>
      <c r="H189" s="199"/>
      <c r="I189" s="199"/>
      <c r="J189" s="199"/>
      <c r="K189" s="199"/>
      <c r="L189" s="200"/>
    </row>
  </sheetData>
  <sheetProtection algorithmName="SHA-512" hashValue="4KnYneTux8Xd2rgBKlO2pr4M/5pT+VjKSYmArR/29vuMz6f+hISH+dVeNl1DA2DdEjB1w0pBmuaa/pvt9RnIWA==" saltValue="6+XVLSYyjPY0fd5X4vN+Vg==" spinCount="100000" sheet="1" objects="1" scenarios="1" selectLockedCells="1"/>
  <autoFilter ref="C126:K188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8"/>
  <sheetViews>
    <sheetView showGridLines="0" topLeftCell="A184" workbookViewId="0">
      <selection activeCell="I193" sqref="I19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4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5" t="s">
        <v>90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hidden="1" customHeight="1">
      <c r="B4" s="18"/>
      <c r="D4" s="19" t="s">
        <v>112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180" t="str">
        <f>'Rekapitulace zakázky'!K6</f>
        <v>CERMNA-224-BYT-8</v>
      </c>
      <c r="F7" s="181"/>
      <c r="G7" s="181"/>
      <c r="H7" s="181"/>
      <c r="L7" s="18"/>
    </row>
    <row r="8" spans="2:46" s="1" customFormat="1" ht="12" hidden="1" customHeight="1">
      <c r="B8" s="27"/>
      <c r="D8" s="24" t="s">
        <v>113</v>
      </c>
      <c r="L8" s="27"/>
    </row>
    <row r="9" spans="2:46" s="1" customFormat="1" ht="16.5" hidden="1" customHeight="1">
      <c r="B9" s="27"/>
      <c r="E9" s="145" t="s">
        <v>279</v>
      </c>
      <c r="F9" s="179"/>
      <c r="G9" s="179"/>
      <c r="H9" s="179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 t="str">
        <f>'Rekapitulace zakázky'!AN8</f>
        <v>16. 1. 2025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22</v>
      </c>
      <c r="I14" s="24" t="s">
        <v>23</v>
      </c>
      <c r="J14" s="22" t="s">
        <v>24</v>
      </c>
      <c r="L14" s="27"/>
    </row>
    <row r="15" spans="2:46" s="1" customFormat="1" ht="18" hidden="1" customHeight="1">
      <c r="B15" s="27"/>
      <c r="E15" s="22" t="s">
        <v>25</v>
      </c>
      <c r="I15" s="24" t="s">
        <v>26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27</v>
      </c>
      <c r="I17" s="24" t="s">
        <v>23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67" t="str">
        <f>'Rekapitulace zakázky'!E14</f>
        <v xml:space="preserve"> </v>
      </c>
      <c r="F18" s="167"/>
      <c r="G18" s="167"/>
      <c r="H18" s="167"/>
      <c r="I18" s="24" t="s">
        <v>26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29</v>
      </c>
      <c r="I20" s="24" t="s">
        <v>23</v>
      </c>
      <c r="J20" s="22" t="s">
        <v>30</v>
      </c>
      <c r="L20" s="27"/>
    </row>
    <row r="21" spans="2:12" s="1" customFormat="1" ht="18" hidden="1" customHeight="1">
      <c r="B21" s="27"/>
      <c r="E21" s="22" t="s">
        <v>31</v>
      </c>
      <c r="I21" s="24" t="s">
        <v>26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33</v>
      </c>
      <c r="I23" s="24" t="s">
        <v>23</v>
      </c>
      <c r="J23" s="22" t="s">
        <v>34</v>
      </c>
      <c r="L23" s="27"/>
    </row>
    <row r="24" spans="2:12" s="1" customFormat="1" ht="18" hidden="1" customHeight="1">
      <c r="B24" s="27"/>
      <c r="E24" s="22" t="s">
        <v>35</v>
      </c>
      <c r="I24" s="24" t="s">
        <v>26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36</v>
      </c>
      <c r="L26" s="27"/>
    </row>
    <row r="27" spans="2:12" s="7" customFormat="1" ht="23.25" hidden="1" customHeight="1">
      <c r="B27" s="84"/>
      <c r="E27" s="170" t="s">
        <v>115</v>
      </c>
      <c r="F27" s="170"/>
      <c r="G27" s="170"/>
      <c r="H27" s="170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38</v>
      </c>
      <c r="J30" s="61">
        <f>ROUND(J126, 2)</f>
        <v>0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40</v>
      </c>
      <c r="I32" s="30" t="s">
        <v>39</v>
      </c>
      <c r="J32" s="30" t="s">
        <v>41</v>
      </c>
      <c r="L32" s="27"/>
    </row>
    <row r="33" spans="2:12" s="1" customFormat="1" ht="14.45" hidden="1" customHeight="1">
      <c r="B33" s="27"/>
      <c r="D33" s="50" t="s">
        <v>42</v>
      </c>
      <c r="E33" s="24" t="s">
        <v>43</v>
      </c>
      <c r="F33" s="86">
        <f>ROUND((SUM(BE126:BE197)),  2)</f>
        <v>0</v>
      </c>
      <c r="I33" s="87">
        <v>0.21</v>
      </c>
      <c r="J33" s="86">
        <f>ROUND(((SUM(BE126:BE197))*I33),  2)</f>
        <v>0</v>
      </c>
      <c r="L33" s="27"/>
    </row>
    <row r="34" spans="2:12" s="1" customFormat="1" ht="14.45" hidden="1" customHeight="1">
      <c r="B34" s="27"/>
      <c r="E34" s="24" t="s">
        <v>44</v>
      </c>
      <c r="F34" s="86">
        <f>ROUND((SUM(BF126:BF197)),  2)</f>
        <v>0</v>
      </c>
      <c r="I34" s="87">
        <v>0.12</v>
      </c>
      <c r="J34" s="86">
        <f>ROUND(((SUM(BF126:BF197))*I34),  2)</f>
        <v>0</v>
      </c>
      <c r="L34" s="27"/>
    </row>
    <row r="35" spans="2:12" s="1" customFormat="1" ht="14.45" hidden="1" customHeight="1">
      <c r="B35" s="27"/>
      <c r="E35" s="24" t="s">
        <v>45</v>
      </c>
      <c r="F35" s="86">
        <f>ROUND((SUM(BG126:BG197)),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46</v>
      </c>
      <c r="F36" s="86">
        <f>ROUND((SUM(BH126:BH197)),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47</v>
      </c>
      <c r="F37" s="86">
        <f>ROUND((SUM(BI126:BI197)),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48</v>
      </c>
      <c r="E39" s="52"/>
      <c r="F39" s="52"/>
      <c r="G39" s="90" t="s">
        <v>49</v>
      </c>
      <c r="H39" s="91" t="s">
        <v>50</v>
      </c>
      <c r="I39" s="52"/>
      <c r="J39" s="92">
        <f>SUM(J30:J37)</f>
        <v>0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51</v>
      </c>
      <c r="E50" s="37"/>
      <c r="F50" s="37"/>
      <c r="G50" s="36" t="s">
        <v>52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53</v>
      </c>
      <c r="E61" s="29"/>
      <c r="F61" s="94" t="s">
        <v>54</v>
      </c>
      <c r="G61" s="38" t="s">
        <v>53</v>
      </c>
      <c r="H61" s="29"/>
      <c r="I61" s="29"/>
      <c r="J61" s="95" t="s">
        <v>54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55</v>
      </c>
      <c r="E65" s="37"/>
      <c r="F65" s="37"/>
      <c r="G65" s="36" t="s">
        <v>56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53</v>
      </c>
      <c r="E76" s="29"/>
      <c r="F76" s="94" t="s">
        <v>54</v>
      </c>
      <c r="G76" s="38" t="s">
        <v>53</v>
      </c>
      <c r="H76" s="29"/>
      <c r="I76" s="29"/>
      <c r="J76" s="95" t="s">
        <v>54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116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180" t="str">
        <f>E7</f>
        <v>CERMNA-224-BYT-8</v>
      </c>
      <c r="F85" s="181"/>
      <c r="G85" s="181"/>
      <c r="H85" s="181"/>
      <c r="L85" s="27"/>
    </row>
    <row r="86" spans="2:47" s="1" customFormat="1" ht="12" customHeight="1">
      <c r="B86" s="27"/>
      <c r="C86" s="24" t="s">
        <v>113</v>
      </c>
      <c r="L86" s="27"/>
    </row>
    <row r="87" spans="2:47" s="1" customFormat="1" ht="16.5" customHeight="1">
      <c r="B87" s="27"/>
      <c r="E87" s="145" t="str">
        <f>E9</f>
        <v>08 - OMÍTKY, OBKLADY, PODLAHY</v>
      </c>
      <c r="F87" s="179"/>
      <c r="G87" s="179"/>
      <c r="H87" s="179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 t="str">
        <f>IF(J12="","",J12)</f>
        <v>16. 1. 2025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22</v>
      </c>
      <c r="F91" s="22" t="str">
        <f>E15</f>
        <v>Dětský domov Dolní Čermná</v>
      </c>
      <c r="I91" s="24" t="s">
        <v>29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27</v>
      </c>
      <c r="F92" s="22" t="str">
        <f>IF(E18="","",E18)</f>
        <v xml:space="preserve"> </v>
      </c>
      <c r="I92" s="24" t="s">
        <v>33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117</v>
      </c>
      <c r="D94" s="88"/>
      <c r="E94" s="88"/>
      <c r="F94" s="88"/>
      <c r="G94" s="88"/>
      <c r="H94" s="88"/>
      <c r="I94" s="88"/>
      <c r="J94" s="97" t="s">
        <v>118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119</v>
      </c>
      <c r="J96" s="61">
        <f>J126</f>
        <v>0</v>
      </c>
      <c r="L96" s="27"/>
      <c r="AU96" s="15" t="s">
        <v>120</v>
      </c>
    </row>
    <row r="97" spans="2:12" s="8" customFormat="1" ht="24.95" customHeight="1">
      <c r="B97" s="99"/>
      <c r="D97" s="100" t="s">
        <v>121</v>
      </c>
      <c r="E97" s="101"/>
      <c r="F97" s="101"/>
      <c r="G97" s="101"/>
      <c r="H97" s="101"/>
      <c r="I97" s="101"/>
      <c r="J97" s="102">
        <f>J127</f>
        <v>0</v>
      </c>
      <c r="L97" s="99"/>
    </row>
    <row r="98" spans="2:12" s="9" customFormat="1" ht="19.899999999999999" customHeight="1">
      <c r="B98" s="103"/>
      <c r="D98" s="104" t="s">
        <v>280</v>
      </c>
      <c r="E98" s="105"/>
      <c r="F98" s="105"/>
      <c r="G98" s="105"/>
      <c r="H98" s="105"/>
      <c r="I98" s="105"/>
      <c r="J98" s="106">
        <f>J128</f>
        <v>0</v>
      </c>
      <c r="L98" s="103"/>
    </row>
    <row r="99" spans="2:12" s="9" customFormat="1" ht="19.899999999999999" customHeight="1">
      <c r="B99" s="103"/>
      <c r="D99" s="104" t="s">
        <v>281</v>
      </c>
      <c r="E99" s="105"/>
      <c r="F99" s="105"/>
      <c r="G99" s="105"/>
      <c r="H99" s="105"/>
      <c r="I99" s="105"/>
      <c r="J99" s="106">
        <f>J131</f>
        <v>0</v>
      </c>
      <c r="L99" s="103"/>
    </row>
    <row r="100" spans="2:12" s="9" customFormat="1" ht="19.899999999999999" customHeight="1">
      <c r="B100" s="103"/>
      <c r="D100" s="104" t="s">
        <v>122</v>
      </c>
      <c r="E100" s="105"/>
      <c r="F100" s="105"/>
      <c r="G100" s="105"/>
      <c r="H100" s="105"/>
      <c r="I100" s="105"/>
      <c r="J100" s="106">
        <f>J140</f>
        <v>0</v>
      </c>
      <c r="L100" s="103"/>
    </row>
    <row r="101" spans="2:12" s="9" customFormat="1" ht="19.899999999999999" customHeight="1">
      <c r="B101" s="103"/>
      <c r="D101" s="104" t="s">
        <v>282</v>
      </c>
      <c r="E101" s="105"/>
      <c r="F101" s="105"/>
      <c r="G101" s="105"/>
      <c r="H101" s="105"/>
      <c r="I101" s="105"/>
      <c r="J101" s="106">
        <f>J143</f>
        <v>0</v>
      </c>
      <c r="L101" s="103"/>
    </row>
    <row r="102" spans="2:12" s="8" customFormat="1" ht="24.95" customHeight="1">
      <c r="B102" s="99"/>
      <c r="D102" s="100" t="s">
        <v>124</v>
      </c>
      <c r="E102" s="101"/>
      <c r="F102" s="101"/>
      <c r="G102" s="101"/>
      <c r="H102" s="101"/>
      <c r="I102" s="101"/>
      <c r="J102" s="102">
        <f>J146</f>
        <v>0</v>
      </c>
      <c r="L102" s="99"/>
    </row>
    <row r="103" spans="2:12" s="9" customFormat="1" ht="19.899999999999999" customHeight="1">
      <c r="B103" s="103"/>
      <c r="D103" s="104" t="s">
        <v>283</v>
      </c>
      <c r="E103" s="105"/>
      <c r="F103" s="105"/>
      <c r="G103" s="105"/>
      <c r="H103" s="105"/>
      <c r="I103" s="105"/>
      <c r="J103" s="106">
        <f>J147</f>
        <v>0</v>
      </c>
      <c r="L103" s="103"/>
    </row>
    <row r="104" spans="2:12" s="9" customFormat="1" ht="19.899999999999999" customHeight="1">
      <c r="B104" s="103"/>
      <c r="D104" s="104" t="s">
        <v>284</v>
      </c>
      <c r="E104" s="105"/>
      <c r="F104" s="105"/>
      <c r="G104" s="105"/>
      <c r="H104" s="105"/>
      <c r="I104" s="105"/>
      <c r="J104" s="106">
        <f>J152</f>
        <v>0</v>
      </c>
      <c r="L104" s="103"/>
    </row>
    <row r="105" spans="2:12" s="9" customFormat="1" ht="19.899999999999999" customHeight="1">
      <c r="B105" s="103"/>
      <c r="D105" s="104" t="s">
        <v>285</v>
      </c>
      <c r="E105" s="105"/>
      <c r="F105" s="105"/>
      <c r="G105" s="105"/>
      <c r="H105" s="105"/>
      <c r="I105" s="105"/>
      <c r="J105" s="106">
        <f>J155</f>
        <v>0</v>
      </c>
      <c r="L105" s="103"/>
    </row>
    <row r="106" spans="2:12" s="9" customFormat="1" ht="19.899999999999999" customHeight="1">
      <c r="B106" s="103"/>
      <c r="D106" s="104" t="s">
        <v>131</v>
      </c>
      <c r="E106" s="105"/>
      <c r="F106" s="105"/>
      <c r="G106" s="105"/>
      <c r="H106" s="105"/>
      <c r="I106" s="105"/>
      <c r="J106" s="106">
        <f>J178</f>
        <v>0</v>
      </c>
      <c r="L106" s="103"/>
    </row>
    <row r="107" spans="2:12" s="1" customFormat="1" ht="21.75" customHeight="1">
      <c r="B107" s="27"/>
      <c r="L107" s="27"/>
    </row>
    <row r="108" spans="2:12" s="1" customFormat="1" ht="6.95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7"/>
    </row>
    <row r="112" spans="2:12" s="1" customFormat="1" ht="6.95" customHeight="1"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27"/>
    </row>
    <row r="113" spans="2:63" s="1" customFormat="1" ht="24.95" customHeight="1">
      <c r="B113" s="27"/>
      <c r="C113" s="19" t="s">
        <v>132</v>
      </c>
      <c r="L113" s="27"/>
    </row>
    <row r="114" spans="2:63" s="1" customFormat="1" ht="6.95" customHeight="1">
      <c r="B114" s="27"/>
      <c r="L114" s="27"/>
    </row>
    <row r="115" spans="2:63" s="1" customFormat="1" ht="12" customHeight="1">
      <c r="B115" s="27"/>
      <c r="C115" s="24" t="s">
        <v>13</v>
      </c>
      <c r="L115" s="27"/>
    </row>
    <row r="116" spans="2:63" s="1" customFormat="1" ht="16.5" customHeight="1">
      <c r="B116" s="27"/>
      <c r="E116" s="180" t="str">
        <f>E7</f>
        <v>CERMNA-224-BYT-8</v>
      </c>
      <c r="F116" s="181"/>
      <c r="G116" s="181"/>
      <c r="H116" s="181"/>
      <c r="L116" s="27"/>
    </row>
    <row r="117" spans="2:63" s="1" customFormat="1" ht="12" customHeight="1">
      <c r="B117" s="27"/>
      <c r="C117" s="24" t="s">
        <v>113</v>
      </c>
      <c r="L117" s="27"/>
    </row>
    <row r="118" spans="2:63" s="1" customFormat="1" ht="16.5" customHeight="1">
      <c r="B118" s="27"/>
      <c r="E118" s="145" t="str">
        <f>E9</f>
        <v>08 - OMÍTKY, OBKLADY, PODLAHY</v>
      </c>
      <c r="F118" s="179"/>
      <c r="G118" s="179"/>
      <c r="H118" s="179"/>
      <c r="L118" s="27"/>
    </row>
    <row r="119" spans="2:63" s="1" customFormat="1" ht="6.95" customHeight="1">
      <c r="B119" s="27"/>
      <c r="L119" s="27"/>
    </row>
    <row r="120" spans="2:63" s="1" customFormat="1" ht="12" customHeight="1">
      <c r="B120" s="27"/>
      <c r="C120" s="24" t="s">
        <v>18</v>
      </c>
      <c r="F120" s="22" t="str">
        <f>F12</f>
        <v>Dolní Čermná 224, okr. Ústí n. Orlicí</v>
      </c>
      <c r="I120" s="24" t="s">
        <v>20</v>
      </c>
      <c r="J120" s="47" t="str">
        <f>IF(J12="","",J12)</f>
        <v>16. 1. 2025</v>
      </c>
      <c r="L120" s="27"/>
    </row>
    <row r="121" spans="2:63" s="1" customFormat="1" ht="6.95" customHeight="1">
      <c r="B121" s="27"/>
      <c r="L121" s="27"/>
    </row>
    <row r="122" spans="2:63" s="1" customFormat="1" ht="15.2" customHeight="1">
      <c r="B122" s="27"/>
      <c r="C122" s="24" t="s">
        <v>22</v>
      </c>
      <c r="F122" s="22" t="str">
        <f>E15</f>
        <v>Dětský domov Dolní Čermná</v>
      </c>
      <c r="I122" s="24" t="s">
        <v>29</v>
      </c>
      <c r="J122" s="25" t="str">
        <f>E21</f>
        <v>vs-studio s.r.o.</v>
      </c>
      <c r="L122" s="27"/>
    </row>
    <row r="123" spans="2:63" s="1" customFormat="1" ht="15.2" customHeight="1">
      <c r="B123" s="27"/>
      <c r="C123" s="24" t="s">
        <v>27</v>
      </c>
      <c r="F123" s="22" t="str">
        <f>IF(E18="","",E18)</f>
        <v xml:space="preserve"> </v>
      </c>
      <c r="I123" s="24" t="s">
        <v>33</v>
      </c>
      <c r="J123" s="25" t="str">
        <f>E24</f>
        <v>Jaroslav Klíma</v>
      </c>
      <c r="L123" s="27"/>
    </row>
    <row r="124" spans="2:63" s="1" customFormat="1" ht="10.35" customHeight="1">
      <c r="B124" s="27"/>
      <c r="L124" s="27"/>
    </row>
    <row r="125" spans="2:63" s="10" customFormat="1" ht="29.25" customHeight="1">
      <c r="B125" s="107"/>
      <c r="C125" s="286" t="s">
        <v>133</v>
      </c>
      <c r="D125" s="287" t="s">
        <v>63</v>
      </c>
      <c r="E125" s="287" t="s">
        <v>59</v>
      </c>
      <c r="F125" s="287" t="s">
        <v>60</v>
      </c>
      <c r="G125" s="287" t="s">
        <v>134</v>
      </c>
      <c r="H125" s="287" t="s">
        <v>135</v>
      </c>
      <c r="I125" s="287" t="s">
        <v>136</v>
      </c>
      <c r="J125" s="287" t="s">
        <v>118</v>
      </c>
      <c r="K125" s="288" t="s">
        <v>137</v>
      </c>
      <c r="L125" s="107"/>
      <c r="M125" s="54" t="s">
        <v>1</v>
      </c>
      <c r="N125" s="55" t="s">
        <v>42</v>
      </c>
      <c r="O125" s="55" t="s">
        <v>138</v>
      </c>
      <c r="P125" s="55" t="s">
        <v>139</v>
      </c>
      <c r="Q125" s="55" t="s">
        <v>140</v>
      </c>
      <c r="R125" s="55" t="s">
        <v>141</v>
      </c>
      <c r="S125" s="55" t="s">
        <v>142</v>
      </c>
      <c r="T125" s="56" t="s">
        <v>143</v>
      </c>
    </row>
    <row r="126" spans="2:63" s="1" customFormat="1" ht="22.9" customHeight="1">
      <c r="B126" s="27"/>
      <c r="C126" s="293" t="s">
        <v>144</v>
      </c>
      <c r="D126" s="201"/>
      <c r="E126" s="201"/>
      <c r="F126" s="201"/>
      <c r="G126" s="201"/>
      <c r="H126" s="201"/>
      <c r="I126" s="201"/>
      <c r="J126" s="294">
        <f>BK126</f>
        <v>0</v>
      </c>
      <c r="K126" s="201"/>
      <c r="L126" s="27"/>
      <c r="M126" s="57"/>
      <c r="N126" s="48"/>
      <c r="O126" s="48"/>
      <c r="P126" s="108">
        <f>P127+P146</f>
        <v>258.97787400000004</v>
      </c>
      <c r="Q126" s="48"/>
      <c r="R126" s="108">
        <f>R127+R146</f>
        <v>5.2098403599999994</v>
      </c>
      <c r="S126" s="48"/>
      <c r="T126" s="109">
        <f>T127+T146</f>
        <v>2.7000000000000001E-3</v>
      </c>
      <c r="AT126" s="15" t="s">
        <v>77</v>
      </c>
      <c r="AU126" s="15" t="s">
        <v>120</v>
      </c>
      <c r="BK126" s="110">
        <f>BK127+BK146</f>
        <v>0</v>
      </c>
    </row>
    <row r="127" spans="2:63" s="11" customFormat="1" ht="25.9" customHeight="1">
      <c r="B127" s="111"/>
      <c r="C127" s="217"/>
      <c r="D127" s="219" t="s">
        <v>77</v>
      </c>
      <c r="E127" s="227" t="s">
        <v>145</v>
      </c>
      <c r="F127" s="227" t="s">
        <v>146</v>
      </c>
      <c r="G127" s="217"/>
      <c r="H127" s="217"/>
      <c r="I127" s="217"/>
      <c r="J127" s="228">
        <f>BK127</f>
        <v>0</v>
      </c>
      <c r="K127" s="217"/>
      <c r="L127" s="111"/>
      <c r="M127" s="113"/>
      <c r="P127" s="114">
        <f>P128+P131+P140+P143</f>
        <v>155.01525000000001</v>
      </c>
      <c r="R127" s="114">
        <f>R128+R131+R140+R143</f>
        <v>3.9979463999999996</v>
      </c>
      <c r="T127" s="115">
        <f>T128+T131+T140+T143</f>
        <v>0</v>
      </c>
      <c r="AR127" s="112" t="s">
        <v>86</v>
      </c>
      <c r="AT127" s="116" t="s">
        <v>77</v>
      </c>
      <c r="AU127" s="116" t="s">
        <v>78</v>
      </c>
      <c r="AY127" s="112" t="s">
        <v>147</v>
      </c>
      <c r="BK127" s="117">
        <f>BK128+BK131+BK140+BK143</f>
        <v>0</v>
      </c>
    </row>
    <row r="128" spans="2:63" s="11" customFormat="1" ht="22.9" customHeight="1">
      <c r="B128" s="111"/>
      <c r="C128" s="217"/>
      <c r="D128" s="219" t="s">
        <v>77</v>
      </c>
      <c r="E128" s="220" t="s">
        <v>164</v>
      </c>
      <c r="F128" s="220" t="s">
        <v>286</v>
      </c>
      <c r="G128" s="217"/>
      <c r="H128" s="217"/>
      <c r="I128" s="217"/>
      <c r="J128" s="221">
        <f>BK128</f>
        <v>0</v>
      </c>
      <c r="K128" s="217"/>
      <c r="L128" s="111"/>
      <c r="M128" s="113"/>
      <c r="P128" s="114">
        <f>SUM(P129:P130)</f>
        <v>2.6</v>
      </c>
      <c r="R128" s="114">
        <f>SUM(R129:R130)</f>
        <v>1.8199999999999998E-3</v>
      </c>
      <c r="T128" s="115">
        <f>SUM(T129:T130)</f>
        <v>0</v>
      </c>
      <c r="AR128" s="112" t="s">
        <v>86</v>
      </c>
      <c r="AT128" s="116" t="s">
        <v>77</v>
      </c>
      <c r="AU128" s="116" t="s">
        <v>86</v>
      </c>
      <c r="AY128" s="112" t="s">
        <v>147</v>
      </c>
      <c r="BK128" s="117">
        <f>SUM(BK129:BK130)</f>
        <v>0</v>
      </c>
    </row>
    <row r="129" spans="2:65" s="1" customFormat="1" ht="16.5" customHeight="1">
      <c r="B129" s="118"/>
      <c r="C129" s="212" t="s">
        <v>86</v>
      </c>
      <c r="D129" s="213" t="s">
        <v>150</v>
      </c>
      <c r="E129" s="214" t="s">
        <v>287</v>
      </c>
      <c r="F129" s="204" t="s">
        <v>288</v>
      </c>
      <c r="G129" s="215" t="s">
        <v>251</v>
      </c>
      <c r="H129" s="216">
        <v>13</v>
      </c>
      <c r="I129" s="144">
        <v>0</v>
      </c>
      <c r="J129" s="203">
        <f>ROUND(I129*H129,2)</f>
        <v>0</v>
      </c>
      <c r="K129" s="204" t="s">
        <v>154</v>
      </c>
      <c r="L129" s="27"/>
      <c r="M129" s="119" t="s">
        <v>1</v>
      </c>
      <c r="N129" s="120" t="s">
        <v>44</v>
      </c>
      <c r="O129" s="121">
        <v>0.2</v>
      </c>
      <c r="P129" s="121">
        <f>O129*H129</f>
        <v>2.6</v>
      </c>
      <c r="Q129" s="121">
        <v>1.3999999999999999E-4</v>
      </c>
      <c r="R129" s="121">
        <f>Q129*H129</f>
        <v>1.8199999999999998E-3</v>
      </c>
      <c r="S129" s="121">
        <v>0</v>
      </c>
      <c r="T129" s="122">
        <f>S129*H129</f>
        <v>0</v>
      </c>
      <c r="AR129" s="123" t="s">
        <v>155</v>
      </c>
      <c r="AT129" s="123" t="s">
        <v>150</v>
      </c>
      <c r="AU129" s="123" t="s">
        <v>109</v>
      </c>
      <c r="AY129" s="15" t="s">
        <v>147</v>
      </c>
      <c r="BE129" s="124">
        <f>IF(N129="základní",J129,0)</f>
        <v>0</v>
      </c>
      <c r="BF129" s="124">
        <f>IF(N129="snížená",J129,0)</f>
        <v>0</v>
      </c>
      <c r="BG129" s="124">
        <f>IF(N129="zákl. přenesená",J129,0)</f>
        <v>0</v>
      </c>
      <c r="BH129" s="124">
        <f>IF(N129="sníž. přenesená",J129,0)</f>
        <v>0</v>
      </c>
      <c r="BI129" s="124">
        <f>IF(N129="nulová",J129,0)</f>
        <v>0</v>
      </c>
      <c r="BJ129" s="15" t="s">
        <v>109</v>
      </c>
      <c r="BK129" s="124">
        <f>ROUND(I129*H129,2)</f>
        <v>0</v>
      </c>
      <c r="BL129" s="15" t="s">
        <v>155</v>
      </c>
      <c r="BM129" s="123" t="s">
        <v>289</v>
      </c>
    </row>
    <row r="130" spans="2:65" s="12" customFormat="1">
      <c r="B130" s="125"/>
      <c r="C130" s="183"/>
      <c r="D130" s="184" t="s">
        <v>157</v>
      </c>
      <c r="E130" s="185" t="s">
        <v>1</v>
      </c>
      <c r="F130" s="186" t="s">
        <v>290</v>
      </c>
      <c r="G130" s="183"/>
      <c r="H130" s="187">
        <v>13</v>
      </c>
      <c r="I130" s="183"/>
      <c r="J130" s="183"/>
      <c r="K130" s="183"/>
      <c r="L130" s="125"/>
      <c r="M130" s="127"/>
      <c r="T130" s="128"/>
      <c r="AT130" s="126" t="s">
        <v>157</v>
      </c>
      <c r="AU130" s="126" t="s">
        <v>109</v>
      </c>
      <c r="AV130" s="12" t="s">
        <v>109</v>
      </c>
      <c r="AW130" s="12" t="s">
        <v>32</v>
      </c>
      <c r="AX130" s="12" t="s">
        <v>86</v>
      </c>
      <c r="AY130" s="126" t="s">
        <v>147</v>
      </c>
    </row>
    <row r="131" spans="2:65" s="11" customFormat="1" ht="22.9" customHeight="1">
      <c r="B131" s="111"/>
      <c r="C131" s="217"/>
      <c r="D131" s="219" t="s">
        <v>77</v>
      </c>
      <c r="E131" s="220" t="s">
        <v>183</v>
      </c>
      <c r="F131" s="220" t="s">
        <v>291</v>
      </c>
      <c r="G131" s="217"/>
      <c r="H131" s="217"/>
      <c r="I131" s="217"/>
      <c r="J131" s="221">
        <f>BK131</f>
        <v>0</v>
      </c>
      <c r="K131" s="217"/>
      <c r="L131" s="111"/>
      <c r="M131" s="113"/>
      <c r="P131" s="114">
        <f>SUM(P132:P139)</f>
        <v>116.31425</v>
      </c>
      <c r="R131" s="114">
        <f>SUM(R132:R139)</f>
        <v>3.9758463999999996</v>
      </c>
      <c r="T131" s="115">
        <f>SUM(T132:T139)</f>
        <v>0</v>
      </c>
      <c r="AR131" s="112" t="s">
        <v>86</v>
      </c>
      <c r="AT131" s="116" t="s">
        <v>77</v>
      </c>
      <c r="AU131" s="116" t="s">
        <v>86</v>
      </c>
      <c r="AY131" s="112" t="s">
        <v>147</v>
      </c>
      <c r="BK131" s="117">
        <f>SUM(BK132:BK139)</f>
        <v>0</v>
      </c>
    </row>
    <row r="132" spans="2:65" s="1" customFormat="1" ht="24.2" customHeight="1">
      <c r="B132" s="118"/>
      <c r="C132" s="212" t="s">
        <v>109</v>
      </c>
      <c r="D132" s="213" t="s">
        <v>150</v>
      </c>
      <c r="E132" s="214" t="s">
        <v>292</v>
      </c>
      <c r="F132" s="204" t="s">
        <v>293</v>
      </c>
      <c r="G132" s="215" t="s">
        <v>161</v>
      </c>
      <c r="H132" s="216">
        <v>50.8</v>
      </c>
      <c r="I132" s="144">
        <v>0</v>
      </c>
      <c r="J132" s="203">
        <f>ROUND(I132*H132,2)</f>
        <v>0</v>
      </c>
      <c r="K132" s="204" t="s">
        <v>154</v>
      </c>
      <c r="L132" s="27"/>
      <c r="M132" s="119" t="s">
        <v>1</v>
      </c>
      <c r="N132" s="120" t="s">
        <v>44</v>
      </c>
      <c r="O132" s="121">
        <v>0.71599999999999997</v>
      </c>
      <c r="P132" s="121">
        <f>O132*H132</f>
        <v>36.372799999999998</v>
      </c>
      <c r="Q132" s="121">
        <v>2.1899999999999999E-2</v>
      </c>
      <c r="R132" s="121">
        <f>Q132*H132</f>
        <v>1.11252</v>
      </c>
      <c r="S132" s="121">
        <v>0</v>
      </c>
      <c r="T132" s="122">
        <f>S132*H132</f>
        <v>0</v>
      </c>
      <c r="AR132" s="123" t="s">
        <v>155</v>
      </c>
      <c r="AT132" s="123" t="s">
        <v>150</v>
      </c>
      <c r="AU132" s="123" t="s">
        <v>109</v>
      </c>
      <c r="AY132" s="15" t="s">
        <v>147</v>
      </c>
      <c r="BE132" s="124">
        <f>IF(N132="základní",J132,0)</f>
        <v>0</v>
      </c>
      <c r="BF132" s="124">
        <f>IF(N132="snížená",J132,0)</f>
        <v>0</v>
      </c>
      <c r="BG132" s="124">
        <f>IF(N132="zákl. přenesená",J132,0)</f>
        <v>0</v>
      </c>
      <c r="BH132" s="124">
        <f>IF(N132="sníž. přenesená",J132,0)</f>
        <v>0</v>
      </c>
      <c r="BI132" s="124">
        <f>IF(N132="nulová",J132,0)</f>
        <v>0</v>
      </c>
      <c r="BJ132" s="15" t="s">
        <v>109</v>
      </c>
      <c r="BK132" s="124">
        <f>ROUND(I132*H132,2)</f>
        <v>0</v>
      </c>
      <c r="BL132" s="15" t="s">
        <v>155</v>
      </c>
      <c r="BM132" s="123" t="s">
        <v>294</v>
      </c>
    </row>
    <row r="133" spans="2:65" s="12" customFormat="1">
      <c r="B133" s="125"/>
      <c r="C133" s="183"/>
      <c r="D133" s="184" t="s">
        <v>157</v>
      </c>
      <c r="E133" s="185" t="s">
        <v>1</v>
      </c>
      <c r="F133" s="186" t="s">
        <v>172</v>
      </c>
      <c r="G133" s="183"/>
      <c r="H133" s="187">
        <v>50.8</v>
      </c>
      <c r="I133" s="183"/>
      <c r="J133" s="183"/>
      <c r="K133" s="183"/>
      <c r="L133" s="125"/>
      <c r="M133" s="127"/>
      <c r="T133" s="128"/>
      <c r="AT133" s="126" t="s">
        <v>157</v>
      </c>
      <c r="AU133" s="126" t="s">
        <v>109</v>
      </c>
      <c r="AV133" s="12" t="s">
        <v>109</v>
      </c>
      <c r="AW133" s="12" t="s">
        <v>32</v>
      </c>
      <c r="AX133" s="12" t="s">
        <v>86</v>
      </c>
      <c r="AY133" s="126" t="s">
        <v>147</v>
      </c>
    </row>
    <row r="134" spans="2:65" s="1" customFormat="1" ht="16.5" customHeight="1">
      <c r="B134" s="118"/>
      <c r="C134" s="212" t="s">
        <v>164</v>
      </c>
      <c r="D134" s="213" t="s">
        <v>150</v>
      </c>
      <c r="E134" s="214" t="s">
        <v>295</v>
      </c>
      <c r="F134" s="204" t="s">
        <v>296</v>
      </c>
      <c r="G134" s="215" t="s">
        <v>161</v>
      </c>
      <c r="H134" s="216">
        <v>5.73</v>
      </c>
      <c r="I134" s="144">
        <v>0</v>
      </c>
      <c r="J134" s="203">
        <f>ROUND(I134*H134,2)</f>
        <v>0</v>
      </c>
      <c r="K134" s="204" t="s">
        <v>154</v>
      </c>
      <c r="L134" s="27"/>
      <c r="M134" s="119" t="s">
        <v>1</v>
      </c>
      <c r="N134" s="120" t="s">
        <v>44</v>
      </c>
      <c r="O134" s="121">
        <v>1.355</v>
      </c>
      <c r="P134" s="121">
        <f>O134*H134</f>
        <v>7.7641500000000008</v>
      </c>
      <c r="Q134" s="121">
        <v>3.4680000000000002E-2</v>
      </c>
      <c r="R134" s="121">
        <f>Q134*H134</f>
        <v>0.19871640000000002</v>
      </c>
      <c r="S134" s="121">
        <v>0</v>
      </c>
      <c r="T134" s="122">
        <f>S134*H134</f>
        <v>0</v>
      </c>
      <c r="AR134" s="123" t="s">
        <v>155</v>
      </c>
      <c r="AT134" s="123" t="s">
        <v>150</v>
      </c>
      <c r="AU134" s="123" t="s">
        <v>109</v>
      </c>
      <c r="AY134" s="15" t="s">
        <v>147</v>
      </c>
      <c r="BE134" s="124">
        <f>IF(N134="základní",J134,0)</f>
        <v>0</v>
      </c>
      <c r="BF134" s="124">
        <f>IF(N134="snížená",J134,0)</f>
        <v>0</v>
      </c>
      <c r="BG134" s="124">
        <f>IF(N134="zákl. přenesená",J134,0)</f>
        <v>0</v>
      </c>
      <c r="BH134" s="124">
        <f>IF(N134="sníž. přenesená",J134,0)</f>
        <v>0</v>
      </c>
      <c r="BI134" s="124">
        <f>IF(N134="nulová",J134,0)</f>
        <v>0</v>
      </c>
      <c r="BJ134" s="15" t="s">
        <v>109</v>
      </c>
      <c r="BK134" s="124">
        <f>ROUND(I134*H134,2)</f>
        <v>0</v>
      </c>
      <c r="BL134" s="15" t="s">
        <v>155</v>
      </c>
      <c r="BM134" s="123" t="s">
        <v>297</v>
      </c>
    </row>
    <row r="135" spans="2:65" s="12" customFormat="1">
      <c r="B135" s="125"/>
      <c r="C135" s="183"/>
      <c r="D135" s="184" t="s">
        <v>157</v>
      </c>
      <c r="E135" s="185" t="s">
        <v>1</v>
      </c>
      <c r="F135" s="186" t="s">
        <v>178</v>
      </c>
      <c r="G135" s="183"/>
      <c r="H135" s="187">
        <v>5.73</v>
      </c>
      <c r="I135" s="183"/>
      <c r="J135" s="183"/>
      <c r="K135" s="183"/>
      <c r="L135" s="125"/>
      <c r="M135" s="127"/>
      <c r="T135" s="128"/>
      <c r="AT135" s="126" t="s">
        <v>157</v>
      </c>
      <c r="AU135" s="126" t="s">
        <v>109</v>
      </c>
      <c r="AV135" s="12" t="s">
        <v>109</v>
      </c>
      <c r="AW135" s="12" t="s">
        <v>32</v>
      </c>
      <c r="AX135" s="12" t="s">
        <v>86</v>
      </c>
      <c r="AY135" s="126" t="s">
        <v>147</v>
      </c>
    </row>
    <row r="136" spans="2:65" s="1" customFormat="1" ht="24.2" customHeight="1">
      <c r="B136" s="118"/>
      <c r="C136" s="212" t="s">
        <v>155</v>
      </c>
      <c r="D136" s="213" t="s">
        <v>150</v>
      </c>
      <c r="E136" s="214" t="s">
        <v>298</v>
      </c>
      <c r="F136" s="204" t="s">
        <v>299</v>
      </c>
      <c r="G136" s="215" t="s">
        <v>161</v>
      </c>
      <c r="H136" s="216">
        <v>129.35</v>
      </c>
      <c r="I136" s="144">
        <v>0</v>
      </c>
      <c r="J136" s="203">
        <f>ROUND(I136*H136,2)</f>
        <v>0</v>
      </c>
      <c r="K136" s="204" t="s">
        <v>154</v>
      </c>
      <c r="L136" s="27"/>
      <c r="M136" s="119" t="s">
        <v>1</v>
      </c>
      <c r="N136" s="120" t="s">
        <v>44</v>
      </c>
      <c r="O136" s="121">
        <v>0.55800000000000005</v>
      </c>
      <c r="P136" s="121">
        <f>O136*H136</f>
        <v>72.177300000000002</v>
      </c>
      <c r="Q136" s="121">
        <v>2.06E-2</v>
      </c>
      <c r="R136" s="121">
        <f>Q136*H136</f>
        <v>2.6646099999999997</v>
      </c>
      <c r="S136" s="121">
        <v>0</v>
      </c>
      <c r="T136" s="122">
        <f>S136*H136</f>
        <v>0</v>
      </c>
      <c r="AR136" s="123" t="s">
        <v>155</v>
      </c>
      <c r="AT136" s="123" t="s">
        <v>150</v>
      </c>
      <c r="AU136" s="123" t="s">
        <v>109</v>
      </c>
      <c r="AY136" s="15" t="s">
        <v>147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109</v>
      </c>
      <c r="BK136" s="124">
        <f>ROUND(I136*H136,2)</f>
        <v>0</v>
      </c>
      <c r="BL136" s="15" t="s">
        <v>155</v>
      </c>
      <c r="BM136" s="123" t="s">
        <v>300</v>
      </c>
    </row>
    <row r="137" spans="2:65" s="12" customFormat="1">
      <c r="B137" s="125"/>
      <c r="C137" s="183"/>
      <c r="D137" s="184" t="s">
        <v>157</v>
      </c>
      <c r="E137" s="185" t="s">
        <v>1</v>
      </c>
      <c r="F137" s="186" t="s">
        <v>177</v>
      </c>
      <c r="G137" s="183"/>
      <c r="H137" s="187">
        <v>137</v>
      </c>
      <c r="I137" s="183"/>
      <c r="J137" s="183"/>
      <c r="K137" s="183"/>
      <c r="L137" s="125"/>
      <c r="M137" s="127"/>
      <c r="T137" s="128"/>
      <c r="AT137" s="126" t="s">
        <v>157</v>
      </c>
      <c r="AU137" s="126" t="s">
        <v>109</v>
      </c>
      <c r="AV137" s="12" t="s">
        <v>109</v>
      </c>
      <c r="AW137" s="12" t="s">
        <v>32</v>
      </c>
      <c r="AX137" s="12" t="s">
        <v>78</v>
      </c>
      <c r="AY137" s="126" t="s">
        <v>147</v>
      </c>
    </row>
    <row r="138" spans="2:65" s="12" customFormat="1">
      <c r="B138" s="125"/>
      <c r="C138" s="183"/>
      <c r="D138" s="184" t="s">
        <v>157</v>
      </c>
      <c r="E138" s="185" t="s">
        <v>1</v>
      </c>
      <c r="F138" s="186" t="s">
        <v>179</v>
      </c>
      <c r="G138" s="183"/>
      <c r="H138" s="187">
        <v>-7.65</v>
      </c>
      <c r="I138" s="183"/>
      <c r="J138" s="183"/>
      <c r="K138" s="183"/>
      <c r="L138" s="125"/>
      <c r="M138" s="127"/>
      <c r="T138" s="128"/>
      <c r="AT138" s="126" t="s">
        <v>157</v>
      </c>
      <c r="AU138" s="126" t="s">
        <v>109</v>
      </c>
      <c r="AV138" s="12" t="s">
        <v>109</v>
      </c>
      <c r="AW138" s="12" t="s">
        <v>32</v>
      </c>
      <c r="AX138" s="12" t="s">
        <v>78</v>
      </c>
      <c r="AY138" s="126" t="s">
        <v>147</v>
      </c>
    </row>
    <row r="139" spans="2:65" s="13" customFormat="1">
      <c r="B139" s="129"/>
      <c r="C139" s="191"/>
      <c r="D139" s="184" t="s">
        <v>157</v>
      </c>
      <c r="E139" s="192" t="s">
        <v>1</v>
      </c>
      <c r="F139" s="193" t="s">
        <v>180</v>
      </c>
      <c r="G139" s="191"/>
      <c r="H139" s="194">
        <v>129.35</v>
      </c>
      <c r="I139" s="191"/>
      <c r="J139" s="191"/>
      <c r="K139" s="191"/>
      <c r="L139" s="129"/>
      <c r="M139" s="131"/>
      <c r="T139" s="132"/>
      <c r="AT139" s="130" t="s">
        <v>157</v>
      </c>
      <c r="AU139" s="130" t="s">
        <v>109</v>
      </c>
      <c r="AV139" s="13" t="s">
        <v>155</v>
      </c>
      <c r="AW139" s="13" t="s">
        <v>32</v>
      </c>
      <c r="AX139" s="13" t="s">
        <v>86</v>
      </c>
      <c r="AY139" s="130" t="s">
        <v>147</v>
      </c>
    </row>
    <row r="140" spans="2:65" s="11" customFormat="1" ht="22.9" customHeight="1">
      <c r="B140" s="111"/>
      <c r="C140" s="217"/>
      <c r="D140" s="219" t="s">
        <v>77</v>
      </c>
      <c r="E140" s="220" t="s">
        <v>148</v>
      </c>
      <c r="F140" s="220" t="s">
        <v>149</v>
      </c>
      <c r="G140" s="217"/>
      <c r="H140" s="217"/>
      <c r="I140" s="217"/>
      <c r="J140" s="221">
        <f>BK140</f>
        <v>0</v>
      </c>
      <c r="K140" s="217"/>
      <c r="L140" s="111"/>
      <c r="M140" s="113"/>
      <c r="P140" s="114">
        <f>SUM(P141:P142)</f>
        <v>16.38</v>
      </c>
      <c r="R140" s="114">
        <f>SUM(R141:R142)</f>
        <v>2.0279999999999999E-2</v>
      </c>
      <c r="T140" s="115">
        <f>SUM(T141:T142)</f>
        <v>0</v>
      </c>
      <c r="AR140" s="112" t="s">
        <v>86</v>
      </c>
      <c r="AT140" s="116" t="s">
        <v>77</v>
      </c>
      <c r="AU140" s="116" t="s">
        <v>86</v>
      </c>
      <c r="AY140" s="112" t="s">
        <v>147</v>
      </c>
      <c r="BK140" s="117">
        <f>SUM(BK141:BK142)</f>
        <v>0</v>
      </c>
    </row>
    <row r="141" spans="2:65" s="1" customFormat="1" ht="21.75" customHeight="1">
      <c r="B141" s="118"/>
      <c r="C141" s="212" t="s">
        <v>173</v>
      </c>
      <c r="D141" s="213" t="s">
        <v>150</v>
      </c>
      <c r="E141" s="214" t="s">
        <v>301</v>
      </c>
      <c r="F141" s="204" t="s">
        <v>302</v>
      </c>
      <c r="G141" s="215" t="s">
        <v>161</v>
      </c>
      <c r="H141" s="216">
        <v>156</v>
      </c>
      <c r="I141" s="144">
        <v>0</v>
      </c>
      <c r="J141" s="203">
        <f>ROUND(I141*H141,2)</f>
        <v>0</v>
      </c>
      <c r="K141" s="204" t="s">
        <v>154</v>
      </c>
      <c r="L141" s="27"/>
      <c r="M141" s="119" t="s">
        <v>1</v>
      </c>
      <c r="N141" s="120" t="s">
        <v>44</v>
      </c>
      <c r="O141" s="121">
        <v>0.105</v>
      </c>
      <c r="P141" s="121">
        <f>O141*H141</f>
        <v>16.38</v>
      </c>
      <c r="Q141" s="121">
        <v>1.2999999999999999E-4</v>
      </c>
      <c r="R141" s="121">
        <f>Q141*H141</f>
        <v>2.0279999999999999E-2</v>
      </c>
      <c r="S141" s="121">
        <v>0</v>
      </c>
      <c r="T141" s="122">
        <f>S141*H141</f>
        <v>0</v>
      </c>
      <c r="AR141" s="123" t="s">
        <v>155</v>
      </c>
      <c r="AT141" s="123" t="s">
        <v>150</v>
      </c>
      <c r="AU141" s="123" t="s">
        <v>109</v>
      </c>
      <c r="AY141" s="15" t="s">
        <v>147</v>
      </c>
      <c r="BE141" s="124">
        <f>IF(N141="základní",J141,0)</f>
        <v>0</v>
      </c>
      <c r="BF141" s="124">
        <f>IF(N141="snížená",J141,0)</f>
        <v>0</v>
      </c>
      <c r="BG141" s="124">
        <f>IF(N141="zákl. přenesená",J141,0)</f>
        <v>0</v>
      </c>
      <c r="BH141" s="124">
        <f>IF(N141="sníž. přenesená",J141,0)</f>
        <v>0</v>
      </c>
      <c r="BI141" s="124">
        <f>IF(N141="nulová",J141,0)</f>
        <v>0</v>
      </c>
      <c r="BJ141" s="15" t="s">
        <v>109</v>
      </c>
      <c r="BK141" s="124">
        <f>ROUND(I141*H141,2)</f>
        <v>0</v>
      </c>
      <c r="BL141" s="15" t="s">
        <v>155</v>
      </c>
      <c r="BM141" s="123" t="s">
        <v>303</v>
      </c>
    </row>
    <row r="142" spans="2:65" s="12" customFormat="1">
      <c r="B142" s="125"/>
      <c r="C142" s="183"/>
      <c r="D142" s="184" t="s">
        <v>157</v>
      </c>
      <c r="E142" s="185" t="s">
        <v>1</v>
      </c>
      <c r="F142" s="186" t="s">
        <v>304</v>
      </c>
      <c r="G142" s="183"/>
      <c r="H142" s="187">
        <v>156</v>
      </c>
      <c r="I142" s="183"/>
      <c r="J142" s="183"/>
      <c r="K142" s="183"/>
      <c r="L142" s="125"/>
      <c r="M142" s="127"/>
      <c r="T142" s="128"/>
      <c r="AT142" s="126" t="s">
        <v>157</v>
      </c>
      <c r="AU142" s="126" t="s">
        <v>109</v>
      </c>
      <c r="AV142" s="12" t="s">
        <v>109</v>
      </c>
      <c r="AW142" s="12" t="s">
        <v>32</v>
      </c>
      <c r="AX142" s="12" t="s">
        <v>86</v>
      </c>
      <c r="AY142" s="126" t="s">
        <v>147</v>
      </c>
    </row>
    <row r="143" spans="2:65" s="11" customFormat="1" ht="22.9" customHeight="1">
      <c r="B143" s="111"/>
      <c r="C143" s="217"/>
      <c r="D143" s="219" t="s">
        <v>77</v>
      </c>
      <c r="E143" s="220" t="s">
        <v>305</v>
      </c>
      <c r="F143" s="220" t="s">
        <v>306</v>
      </c>
      <c r="G143" s="217"/>
      <c r="H143" s="217"/>
      <c r="I143" s="217"/>
      <c r="J143" s="221">
        <f>BK143</f>
        <v>0</v>
      </c>
      <c r="K143" s="217"/>
      <c r="L143" s="111"/>
      <c r="M143" s="113"/>
      <c r="P143" s="114">
        <f>SUM(P144:P145)</f>
        <v>19.720999999999997</v>
      </c>
      <c r="R143" s="114">
        <f>SUM(R144:R145)</f>
        <v>0</v>
      </c>
      <c r="T143" s="115">
        <f>SUM(T144:T145)</f>
        <v>0</v>
      </c>
      <c r="AR143" s="112" t="s">
        <v>86</v>
      </c>
      <c r="AT143" s="116" t="s">
        <v>77</v>
      </c>
      <c r="AU143" s="116" t="s">
        <v>86</v>
      </c>
      <c r="AY143" s="112" t="s">
        <v>147</v>
      </c>
      <c r="BK143" s="117">
        <f>SUM(BK144:BK145)</f>
        <v>0</v>
      </c>
    </row>
    <row r="144" spans="2:65" s="1" customFormat="1" ht="16.5" customHeight="1">
      <c r="B144" s="118"/>
      <c r="C144" s="212" t="s">
        <v>183</v>
      </c>
      <c r="D144" s="213" t="s">
        <v>150</v>
      </c>
      <c r="E144" s="214" t="s">
        <v>307</v>
      </c>
      <c r="F144" s="204" t="s">
        <v>308</v>
      </c>
      <c r="G144" s="215" t="s">
        <v>186</v>
      </c>
      <c r="H144" s="216">
        <v>4.0999999999999996</v>
      </c>
      <c r="I144" s="144">
        <v>0</v>
      </c>
      <c r="J144" s="203">
        <f>ROUND(I144*H144,2)</f>
        <v>0</v>
      </c>
      <c r="K144" s="204" t="s">
        <v>154</v>
      </c>
      <c r="L144" s="27"/>
      <c r="M144" s="119" t="s">
        <v>1</v>
      </c>
      <c r="N144" s="120" t="s">
        <v>44</v>
      </c>
      <c r="O144" s="121">
        <v>4.8099999999999996</v>
      </c>
      <c r="P144" s="121">
        <f>O144*H144</f>
        <v>19.720999999999997</v>
      </c>
      <c r="Q144" s="121">
        <v>0</v>
      </c>
      <c r="R144" s="121">
        <f>Q144*H144</f>
        <v>0</v>
      </c>
      <c r="S144" s="121">
        <v>0</v>
      </c>
      <c r="T144" s="122">
        <f>S144*H144</f>
        <v>0</v>
      </c>
      <c r="AR144" s="123" t="s">
        <v>155</v>
      </c>
      <c r="AT144" s="123" t="s">
        <v>150</v>
      </c>
      <c r="AU144" s="123" t="s">
        <v>109</v>
      </c>
      <c r="AY144" s="15" t="s">
        <v>147</v>
      </c>
      <c r="BE144" s="124">
        <f>IF(N144="základní",J144,0)</f>
        <v>0</v>
      </c>
      <c r="BF144" s="124">
        <f>IF(N144="snížená",J144,0)</f>
        <v>0</v>
      </c>
      <c r="BG144" s="124">
        <f>IF(N144="zákl. přenesená",J144,0)</f>
        <v>0</v>
      </c>
      <c r="BH144" s="124">
        <f>IF(N144="sníž. přenesená",J144,0)</f>
        <v>0</v>
      </c>
      <c r="BI144" s="124">
        <f>IF(N144="nulová",J144,0)</f>
        <v>0</v>
      </c>
      <c r="BJ144" s="15" t="s">
        <v>109</v>
      </c>
      <c r="BK144" s="124">
        <f>ROUND(I144*H144,2)</f>
        <v>0</v>
      </c>
      <c r="BL144" s="15" t="s">
        <v>155</v>
      </c>
      <c r="BM144" s="123" t="s">
        <v>309</v>
      </c>
    </row>
    <row r="145" spans="2:65" s="12" customFormat="1">
      <c r="B145" s="125"/>
      <c r="C145" s="183"/>
      <c r="D145" s="184" t="s">
        <v>157</v>
      </c>
      <c r="E145" s="185" t="s">
        <v>1</v>
      </c>
      <c r="F145" s="186" t="s">
        <v>310</v>
      </c>
      <c r="G145" s="183"/>
      <c r="H145" s="187">
        <v>4.0999999999999996</v>
      </c>
      <c r="I145" s="183"/>
      <c r="J145" s="183"/>
      <c r="K145" s="183"/>
      <c r="L145" s="125"/>
      <c r="M145" s="127"/>
      <c r="T145" s="128"/>
      <c r="AT145" s="126" t="s">
        <v>157</v>
      </c>
      <c r="AU145" s="126" t="s">
        <v>109</v>
      </c>
      <c r="AV145" s="12" t="s">
        <v>109</v>
      </c>
      <c r="AW145" s="12" t="s">
        <v>32</v>
      </c>
      <c r="AX145" s="12" t="s">
        <v>86</v>
      </c>
      <c r="AY145" s="126" t="s">
        <v>147</v>
      </c>
    </row>
    <row r="146" spans="2:65" s="11" customFormat="1" ht="25.9" customHeight="1">
      <c r="B146" s="111"/>
      <c r="C146" s="217"/>
      <c r="D146" s="219" t="s">
        <v>77</v>
      </c>
      <c r="E146" s="227" t="s">
        <v>201</v>
      </c>
      <c r="F146" s="227" t="s">
        <v>202</v>
      </c>
      <c r="G146" s="217"/>
      <c r="H146" s="217"/>
      <c r="I146" s="217"/>
      <c r="J146" s="228">
        <f>BK146</f>
        <v>0</v>
      </c>
      <c r="K146" s="217"/>
      <c r="L146" s="111"/>
      <c r="M146" s="113"/>
      <c r="P146" s="114">
        <f>P147+P152+P155+P178</f>
        <v>103.96262400000001</v>
      </c>
      <c r="R146" s="114">
        <f>R147+R152+R155+R178</f>
        <v>1.21189396</v>
      </c>
      <c r="T146" s="115">
        <f>T147+T152+T155+T178</f>
        <v>2.7000000000000001E-3</v>
      </c>
      <c r="AR146" s="112" t="s">
        <v>109</v>
      </c>
      <c r="AT146" s="116" t="s">
        <v>77</v>
      </c>
      <c r="AU146" s="116" t="s">
        <v>78</v>
      </c>
      <c r="AY146" s="112" t="s">
        <v>147</v>
      </c>
      <c r="BK146" s="117">
        <f>BK147+BK152+BK155+BK178</f>
        <v>0</v>
      </c>
    </row>
    <row r="147" spans="2:65" s="11" customFormat="1" ht="22.9" customHeight="1">
      <c r="B147" s="111"/>
      <c r="C147" s="217"/>
      <c r="D147" s="219" t="s">
        <v>77</v>
      </c>
      <c r="E147" s="220" t="s">
        <v>311</v>
      </c>
      <c r="F147" s="220" t="s">
        <v>312</v>
      </c>
      <c r="G147" s="217"/>
      <c r="H147" s="217"/>
      <c r="I147" s="217"/>
      <c r="J147" s="221">
        <f>BK147</f>
        <v>0</v>
      </c>
      <c r="K147" s="217"/>
      <c r="L147" s="111"/>
      <c r="M147" s="113"/>
      <c r="P147" s="114">
        <f>SUM(P148:P151)</f>
        <v>14.089504</v>
      </c>
      <c r="R147" s="114">
        <f>SUM(R148:R151)</f>
        <v>0.47924136000000001</v>
      </c>
      <c r="T147" s="115">
        <f>SUM(T148:T151)</f>
        <v>0</v>
      </c>
      <c r="AR147" s="112" t="s">
        <v>109</v>
      </c>
      <c r="AT147" s="116" t="s">
        <v>77</v>
      </c>
      <c r="AU147" s="116" t="s">
        <v>86</v>
      </c>
      <c r="AY147" s="112" t="s">
        <v>147</v>
      </c>
      <c r="BK147" s="117">
        <f>SUM(BK148:BK151)</f>
        <v>0</v>
      </c>
    </row>
    <row r="148" spans="2:65" s="1" customFormat="1" ht="21.75" customHeight="1">
      <c r="B148" s="118"/>
      <c r="C148" s="212" t="s">
        <v>189</v>
      </c>
      <c r="D148" s="213" t="s">
        <v>150</v>
      </c>
      <c r="E148" s="214" t="s">
        <v>313</v>
      </c>
      <c r="F148" s="204" t="s">
        <v>314</v>
      </c>
      <c r="G148" s="215" t="s">
        <v>161</v>
      </c>
      <c r="H148" s="216">
        <v>8.4239999999999995</v>
      </c>
      <c r="I148" s="144">
        <v>0</v>
      </c>
      <c r="J148" s="203">
        <f>ROUND(I148*H148,2)</f>
        <v>0</v>
      </c>
      <c r="K148" s="204" t="s">
        <v>154</v>
      </c>
      <c r="L148" s="27"/>
      <c r="M148" s="119" t="s">
        <v>1</v>
      </c>
      <c r="N148" s="120" t="s">
        <v>44</v>
      </c>
      <c r="O148" s="121">
        <v>1.296</v>
      </c>
      <c r="P148" s="121">
        <f>O148*H148</f>
        <v>10.917503999999999</v>
      </c>
      <c r="Q148" s="121">
        <v>5.6890000000000003E-2</v>
      </c>
      <c r="R148" s="121">
        <f>Q148*H148</f>
        <v>0.47924136000000001</v>
      </c>
      <c r="S148" s="121">
        <v>0</v>
      </c>
      <c r="T148" s="122">
        <f>S148*H148</f>
        <v>0</v>
      </c>
      <c r="AR148" s="123" t="s">
        <v>208</v>
      </c>
      <c r="AT148" s="123" t="s">
        <v>150</v>
      </c>
      <c r="AU148" s="123" t="s">
        <v>109</v>
      </c>
      <c r="AY148" s="15" t="s">
        <v>147</v>
      </c>
      <c r="BE148" s="124">
        <f>IF(N148="základní",J148,0)</f>
        <v>0</v>
      </c>
      <c r="BF148" s="124">
        <f>IF(N148="snížená",J148,0)</f>
        <v>0</v>
      </c>
      <c r="BG148" s="124">
        <f>IF(N148="zákl. přenesená",J148,0)</f>
        <v>0</v>
      </c>
      <c r="BH148" s="124">
        <f>IF(N148="sníž. přenesená",J148,0)</f>
        <v>0</v>
      </c>
      <c r="BI148" s="124">
        <f>IF(N148="nulová",J148,0)</f>
        <v>0</v>
      </c>
      <c r="BJ148" s="15" t="s">
        <v>109</v>
      </c>
      <c r="BK148" s="124">
        <f>ROUND(I148*H148,2)</f>
        <v>0</v>
      </c>
      <c r="BL148" s="15" t="s">
        <v>208</v>
      </c>
      <c r="BM148" s="123" t="s">
        <v>315</v>
      </c>
    </row>
    <row r="149" spans="2:65" s="12" customFormat="1">
      <c r="B149" s="125"/>
      <c r="C149" s="183"/>
      <c r="D149" s="184" t="s">
        <v>157</v>
      </c>
      <c r="E149" s="185" t="s">
        <v>1</v>
      </c>
      <c r="F149" s="186" t="s">
        <v>316</v>
      </c>
      <c r="G149" s="183"/>
      <c r="H149" s="187">
        <v>8.4239999999999995</v>
      </c>
      <c r="I149" s="183"/>
      <c r="J149" s="183"/>
      <c r="K149" s="183"/>
      <c r="L149" s="125"/>
      <c r="M149" s="127"/>
      <c r="T149" s="128"/>
      <c r="AT149" s="126" t="s">
        <v>157</v>
      </c>
      <c r="AU149" s="126" t="s">
        <v>109</v>
      </c>
      <c r="AV149" s="12" t="s">
        <v>109</v>
      </c>
      <c r="AW149" s="12" t="s">
        <v>32</v>
      </c>
      <c r="AX149" s="12" t="s">
        <v>86</v>
      </c>
      <c r="AY149" s="126" t="s">
        <v>147</v>
      </c>
    </row>
    <row r="150" spans="2:65" s="1" customFormat="1" ht="16.5" customHeight="1">
      <c r="B150" s="118"/>
      <c r="C150" s="212" t="s">
        <v>193</v>
      </c>
      <c r="D150" s="213" t="s">
        <v>150</v>
      </c>
      <c r="E150" s="214" t="s">
        <v>317</v>
      </c>
      <c r="F150" s="204" t="s">
        <v>318</v>
      </c>
      <c r="G150" s="215" t="s">
        <v>186</v>
      </c>
      <c r="H150" s="216">
        <v>0.5</v>
      </c>
      <c r="I150" s="144">
        <v>0</v>
      </c>
      <c r="J150" s="203">
        <f>ROUND(I150*H150,2)</f>
        <v>0</v>
      </c>
      <c r="K150" s="204" t="s">
        <v>154</v>
      </c>
      <c r="L150" s="27"/>
      <c r="M150" s="119" t="s">
        <v>1</v>
      </c>
      <c r="N150" s="120" t="s">
        <v>44</v>
      </c>
      <c r="O150" s="121">
        <v>6.3440000000000003</v>
      </c>
      <c r="P150" s="121">
        <f>O150*H150</f>
        <v>3.1720000000000002</v>
      </c>
      <c r="Q150" s="121">
        <v>0</v>
      </c>
      <c r="R150" s="121">
        <f>Q150*H150</f>
        <v>0</v>
      </c>
      <c r="S150" s="121">
        <v>0</v>
      </c>
      <c r="T150" s="122">
        <f>S150*H150</f>
        <v>0</v>
      </c>
      <c r="AR150" s="123" t="s">
        <v>208</v>
      </c>
      <c r="AT150" s="123" t="s">
        <v>150</v>
      </c>
      <c r="AU150" s="123" t="s">
        <v>109</v>
      </c>
      <c r="AY150" s="15" t="s">
        <v>147</v>
      </c>
      <c r="BE150" s="124">
        <f>IF(N150="základní",J150,0)</f>
        <v>0</v>
      </c>
      <c r="BF150" s="124">
        <f>IF(N150="snížená",J150,0)</f>
        <v>0</v>
      </c>
      <c r="BG150" s="124">
        <f>IF(N150="zákl. přenesená",J150,0)</f>
        <v>0</v>
      </c>
      <c r="BH150" s="124">
        <f>IF(N150="sníž. přenesená",J150,0)</f>
        <v>0</v>
      </c>
      <c r="BI150" s="124">
        <f>IF(N150="nulová",J150,0)</f>
        <v>0</v>
      </c>
      <c r="BJ150" s="15" t="s">
        <v>109</v>
      </c>
      <c r="BK150" s="124">
        <f>ROUND(I150*H150,2)</f>
        <v>0</v>
      </c>
      <c r="BL150" s="15" t="s">
        <v>208</v>
      </c>
      <c r="BM150" s="123" t="s">
        <v>319</v>
      </c>
    </row>
    <row r="151" spans="2:65" s="12" customFormat="1">
      <c r="B151" s="125"/>
      <c r="C151" s="183"/>
      <c r="D151" s="184" t="s">
        <v>157</v>
      </c>
      <c r="E151" s="185" t="s">
        <v>1</v>
      </c>
      <c r="F151" s="186" t="s">
        <v>320</v>
      </c>
      <c r="G151" s="183"/>
      <c r="H151" s="187">
        <v>0.5</v>
      </c>
      <c r="I151" s="183"/>
      <c r="J151" s="183"/>
      <c r="K151" s="183"/>
      <c r="L151" s="125"/>
      <c r="M151" s="127"/>
      <c r="T151" s="128"/>
      <c r="AT151" s="126" t="s">
        <v>157</v>
      </c>
      <c r="AU151" s="126" t="s">
        <v>109</v>
      </c>
      <c r="AV151" s="12" t="s">
        <v>109</v>
      </c>
      <c r="AW151" s="12" t="s">
        <v>32</v>
      </c>
      <c r="AX151" s="12" t="s">
        <v>86</v>
      </c>
      <c r="AY151" s="126" t="s">
        <v>147</v>
      </c>
    </row>
    <row r="152" spans="2:65" s="11" customFormat="1" ht="22.9" customHeight="1">
      <c r="B152" s="111"/>
      <c r="C152" s="217"/>
      <c r="D152" s="219" t="s">
        <v>77</v>
      </c>
      <c r="E152" s="220" t="s">
        <v>321</v>
      </c>
      <c r="F152" s="220" t="s">
        <v>322</v>
      </c>
      <c r="G152" s="217"/>
      <c r="H152" s="217"/>
      <c r="I152" s="217"/>
      <c r="J152" s="221">
        <f>BK152</f>
        <v>0</v>
      </c>
      <c r="K152" s="217"/>
      <c r="L152" s="111"/>
      <c r="M152" s="113"/>
      <c r="P152" s="114">
        <f>SUM(P153:P154)</f>
        <v>0.32</v>
      </c>
      <c r="R152" s="114">
        <f>SUM(R153:R154)</f>
        <v>2.5000000000000001E-4</v>
      </c>
      <c r="T152" s="115">
        <f>SUM(T153:T154)</f>
        <v>0</v>
      </c>
      <c r="AR152" s="112" t="s">
        <v>109</v>
      </c>
      <c r="AT152" s="116" t="s">
        <v>77</v>
      </c>
      <c r="AU152" s="116" t="s">
        <v>86</v>
      </c>
      <c r="AY152" s="112" t="s">
        <v>147</v>
      </c>
      <c r="BK152" s="117">
        <f>SUM(BK153:BK154)</f>
        <v>0</v>
      </c>
    </row>
    <row r="153" spans="2:65" s="1" customFormat="1" ht="24.2" customHeight="1">
      <c r="B153" s="118"/>
      <c r="C153" s="212" t="s">
        <v>148</v>
      </c>
      <c r="D153" s="213" t="s">
        <v>150</v>
      </c>
      <c r="E153" s="214" t="s">
        <v>323</v>
      </c>
      <c r="F153" s="204" t="s">
        <v>324</v>
      </c>
      <c r="G153" s="215" t="s">
        <v>325</v>
      </c>
      <c r="H153" s="216">
        <v>1</v>
      </c>
      <c r="I153" s="144">
        <v>0</v>
      </c>
      <c r="J153" s="203">
        <f>ROUND(I153*H153,2)</f>
        <v>0</v>
      </c>
      <c r="K153" s="204" t="s">
        <v>214</v>
      </c>
      <c r="L153" s="27"/>
      <c r="M153" s="119" t="s">
        <v>1</v>
      </c>
      <c r="N153" s="120" t="s">
        <v>44</v>
      </c>
      <c r="O153" s="121">
        <v>0.32</v>
      </c>
      <c r="P153" s="121">
        <f>O153*H153</f>
        <v>0.32</v>
      </c>
      <c r="Q153" s="121">
        <v>2.5000000000000001E-4</v>
      </c>
      <c r="R153" s="121">
        <f>Q153*H153</f>
        <v>2.5000000000000001E-4</v>
      </c>
      <c r="S153" s="121">
        <v>0</v>
      </c>
      <c r="T153" s="122">
        <f>S153*H153</f>
        <v>0</v>
      </c>
      <c r="AR153" s="123" t="s">
        <v>208</v>
      </c>
      <c r="AT153" s="123" t="s">
        <v>150</v>
      </c>
      <c r="AU153" s="123" t="s">
        <v>109</v>
      </c>
      <c r="AY153" s="15" t="s">
        <v>147</v>
      </c>
      <c r="BE153" s="124">
        <f>IF(N153="základní",J153,0)</f>
        <v>0</v>
      </c>
      <c r="BF153" s="124">
        <f>IF(N153="snížená",J153,0)</f>
        <v>0</v>
      </c>
      <c r="BG153" s="124">
        <f>IF(N153="zákl. přenesená",J153,0)</f>
        <v>0</v>
      </c>
      <c r="BH153" s="124">
        <f>IF(N153="sníž. přenesená",J153,0)</f>
        <v>0</v>
      </c>
      <c r="BI153" s="124">
        <f>IF(N153="nulová",J153,0)</f>
        <v>0</v>
      </c>
      <c r="BJ153" s="15" t="s">
        <v>109</v>
      </c>
      <c r="BK153" s="124">
        <f>ROUND(I153*H153,2)</f>
        <v>0</v>
      </c>
      <c r="BL153" s="15" t="s">
        <v>208</v>
      </c>
      <c r="BM153" s="123" t="s">
        <v>326</v>
      </c>
    </row>
    <row r="154" spans="2:65" s="12" customFormat="1">
      <c r="B154" s="125"/>
      <c r="C154" s="183"/>
      <c r="D154" s="184" t="s">
        <v>157</v>
      </c>
      <c r="E154" s="185" t="s">
        <v>1</v>
      </c>
      <c r="F154" s="186" t="s">
        <v>86</v>
      </c>
      <c r="G154" s="183"/>
      <c r="H154" s="187">
        <v>1</v>
      </c>
      <c r="I154" s="183"/>
      <c r="J154" s="183"/>
      <c r="K154" s="183"/>
      <c r="L154" s="125"/>
      <c r="M154" s="127"/>
      <c r="T154" s="128"/>
      <c r="AT154" s="126" t="s">
        <v>157</v>
      </c>
      <c r="AU154" s="126" t="s">
        <v>109</v>
      </c>
      <c r="AV154" s="12" t="s">
        <v>109</v>
      </c>
      <c r="AW154" s="12" t="s">
        <v>32</v>
      </c>
      <c r="AX154" s="12" t="s">
        <v>86</v>
      </c>
      <c r="AY154" s="126" t="s">
        <v>147</v>
      </c>
    </row>
    <row r="155" spans="2:65" s="11" customFormat="1" ht="22.9" customHeight="1">
      <c r="B155" s="111"/>
      <c r="C155" s="217"/>
      <c r="D155" s="219" t="s">
        <v>77</v>
      </c>
      <c r="E155" s="220" t="s">
        <v>327</v>
      </c>
      <c r="F155" s="220" t="s">
        <v>328</v>
      </c>
      <c r="G155" s="217"/>
      <c r="H155" s="217"/>
      <c r="I155" s="217"/>
      <c r="J155" s="221">
        <f>BK155</f>
        <v>0</v>
      </c>
      <c r="K155" s="217"/>
      <c r="L155" s="111"/>
      <c r="M155" s="113"/>
      <c r="P155" s="114">
        <f>SUM(P156:P177)</f>
        <v>56.001600000000003</v>
      </c>
      <c r="R155" s="114">
        <f>SUM(R156:R177)</f>
        <v>0.63477240000000001</v>
      </c>
      <c r="T155" s="115">
        <f>SUM(T156:T177)</f>
        <v>0</v>
      </c>
      <c r="AR155" s="112" t="s">
        <v>109</v>
      </c>
      <c r="AT155" s="116" t="s">
        <v>77</v>
      </c>
      <c r="AU155" s="116" t="s">
        <v>86</v>
      </c>
      <c r="AY155" s="112" t="s">
        <v>147</v>
      </c>
      <c r="BK155" s="117">
        <f>SUM(BK156:BK177)</f>
        <v>0</v>
      </c>
    </row>
    <row r="156" spans="2:65" s="1" customFormat="1" ht="16.5" customHeight="1">
      <c r="B156" s="118"/>
      <c r="C156" s="212" t="s">
        <v>91</v>
      </c>
      <c r="D156" s="213" t="s">
        <v>150</v>
      </c>
      <c r="E156" s="214" t="s">
        <v>329</v>
      </c>
      <c r="F156" s="204" t="s">
        <v>330</v>
      </c>
      <c r="G156" s="215" t="s">
        <v>161</v>
      </c>
      <c r="H156" s="216">
        <v>47.8</v>
      </c>
      <c r="I156" s="144">
        <v>0</v>
      </c>
      <c r="J156" s="203">
        <f>ROUND(I156*H156,2)</f>
        <v>0</v>
      </c>
      <c r="K156" s="204" t="s">
        <v>154</v>
      </c>
      <c r="L156" s="27"/>
      <c r="M156" s="119" t="s">
        <v>1</v>
      </c>
      <c r="N156" s="120" t="s">
        <v>44</v>
      </c>
      <c r="O156" s="121">
        <v>7.0000000000000007E-2</v>
      </c>
      <c r="P156" s="121">
        <f>O156*H156</f>
        <v>3.3460000000000001</v>
      </c>
      <c r="Q156" s="121">
        <v>0</v>
      </c>
      <c r="R156" s="121">
        <f>Q156*H156</f>
        <v>0</v>
      </c>
      <c r="S156" s="121">
        <v>0</v>
      </c>
      <c r="T156" s="122">
        <f>S156*H156</f>
        <v>0</v>
      </c>
      <c r="AR156" s="123" t="s">
        <v>208</v>
      </c>
      <c r="AT156" s="123" t="s">
        <v>150</v>
      </c>
      <c r="AU156" s="123" t="s">
        <v>109</v>
      </c>
      <c r="AY156" s="15" t="s">
        <v>147</v>
      </c>
      <c r="BE156" s="124">
        <f>IF(N156="základní",J156,0)</f>
        <v>0</v>
      </c>
      <c r="BF156" s="124">
        <f>IF(N156="snížená",J156,0)</f>
        <v>0</v>
      </c>
      <c r="BG156" s="124">
        <f>IF(N156="zákl. přenesená",J156,0)</f>
        <v>0</v>
      </c>
      <c r="BH156" s="124">
        <f>IF(N156="sníž. přenesená",J156,0)</f>
        <v>0</v>
      </c>
      <c r="BI156" s="124">
        <f>IF(N156="nulová",J156,0)</f>
        <v>0</v>
      </c>
      <c r="BJ156" s="15" t="s">
        <v>109</v>
      </c>
      <c r="BK156" s="124">
        <f>ROUND(I156*H156,2)</f>
        <v>0</v>
      </c>
      <c r="BL156" s="15" t="s">
        <v>208</v>
      </c>
      <c r="BM156" s="123" t="s">
        <v>331</v>
      </c>
    </row>
    <row r="157" spans="2:65" s="12" customFormat="1">
      <c r="B157" s="125"/>
      <c r="C157" s="183"/>
      <c r="D157" s="184" t="s">
        <v>157</v>
      </c>
      <c r="E157" s="185" t="s">
        <v>1</v>
      </c>
      <c r="F157" s="186" t="s">
        <v>332</v>
      </c>
      <c r="G157" s="183"/>
      <c r="H157" s="187">
        <v>47.8</v>
      </c>
      <c r="I157" s="183"/>
      <c r="J157" s="183"/>
      <c r="K157" s="183"/>
      <c r="L157" s="125"/>
      <c r="M157" s="127"/>
      <c r="T157" s="128"/>
      <c r="AT157" s="126" t="s">
        <v>157</v>
      </c>
      <c r="AU157" s="126" t="s">
        <v>109</v>
      </c>
      <c r="AV157" s="12" t="s">
        <v>109</v>
      </c>
      <c r="AW157" s="12" t="s">
        <v>32</v>
      </c>
      <c r="AX157" s="12" t="s">
        <v>86</v>
      </c>
      <c r="AY157" s="126" t="s">
        <v>147</v>
      </c>
    </row>
    <row r="158" spans="2:65" s="1" customFormat="1" ht="16.5" customHeight="1">
      <c r="B158" s="118"/>
      <c r="C158" s="212" t="s">
        <v>211</v>
      </c>
      <c r="D158" s="213" t="s">
        <v>150</v>
      </c>
      <c r="E158" s="214" t="s">
        <v>333</v>
      </c>
      <c r="F158" s="204" t="s">
        <v>334</v>
      </c>
      <c r="G158" s="215" t="s">
        <v>161</v>
      </c>
      <c r="H158" s="216">
        <v>47.8</v>
      </c>
      <c r="I158" s="144">
        <v>0</v>
      </c>
      <c r="J158" s="203">
        <f>ROUND(I158*H158,2)</f>
        <v>0</v>
      </c>
      <c r="K158" s="204" t="s">
        <v>154</v>
      </c>
      <c r="L158" s="27"/>
      <c r="M158" s="119" t="s">
        <v>1</v>
      </c>
      <c r="N158" s="120" t="s">
        <v>44</v>
      </c>
      <c r="O158" s="121">
        <v>0.14599999999999999</v>
      </c>
      <c r="P158" s="121">
        <f>O158*H158</f>
        <v>6.9787999999999988</v>
      </c>
      <c r="Q158" s="121">
        <v>0</v>
      </c>
      <c r="R158" s="121">
        <f>Q158*H158</f>
        <v>0</v>
      </c>
      <c r="S158" s="121">
        <v>0</v>
      </c>
      <c r="T158" s="122">
        <f>S158*H158</f>
        <v>0</v>
      </c>
      <c r="AR158" s="123" t="s">
        <v>208</v>
      </c>
      <c r="AT158" s="123" t="s">
        <v>150</v>
      </c>
      <c r="AU158" s="123" t="s">
        <v>109</v>
      </c>
      <c r="AY158" s="15" t="s">
        <v>147</v>
      </c>
      <c r="BE158" s="124">
        <f>IF(N158="základní",J158,0)</f>
        <v>0</v>
      </c>
      <c r="BF158" s="124">
        <f>IF(N158="snížená",J158,0)</f>
        <v>0</v>
      </c>
      <c r="BG158" s="124">
        <f>IF(N158="zákl. přenesená",J158,0)</f>
        <v>0</v>
      </c>
      <c r="BH158" s="124">
        <f>IF(N158="sníž. přenesená",J158,0)</f>
        <v>0</v>
      </c>
      <c r="BI158" s="124">
        <f>IF(N158="nulová",J158,0)</f>
        <v>0</v>
      </c>
      <c r="BJ158" s="15" t="s">
        <v>109</v>
      </c>
      <c r="BK158" s="124">
        <f>ROUND(I158*H158,2)</f>
        <v>0</v>
      </c>
      <c r="BL158" s="15" t="s">
        <v>208</v>
      </c>
      <c r="BM158" s="123" t="s">
        <v>335</v>
      </c>
    </row>
    <row r="159" spans="2:65" s="12" customFormat="1">
      <c r="B159" s="125"/>
      <c r="C159" s="183"/>
      <c r="D159" s="184" t="s">
        <v>157</v>
      </c>
      <c r="E159" s="185" t="s">
        <v>1</v>
      </c>
      <c r="F159" s="186" t="s">
        <v>332</v>
      </c>
      <c r="G159" s="183"/>
      <c r="H159" s="187">
        <v>47.8</v>
      </c>
      <c r="I159" s="183"/>
      <c r="J159" s="183"/>
      <c r="K159" s="183"/>
      <c r="L159" s="125"/>
      <c r="M159" s="127"/>
      <c r="T159" s="128"/>
      <c r="AT159" s="126" t="s">
        <v>157</v>
      </c>
      <c r="AU159" s="126" t="s">
        <v>109</v>
      </c>
      <c r="AV159" s="12" t="s">
        <v>109</v>
      </c>
      <c r="AW159" s="12" t="s">
        <v>32</v>
      </c>
      <c r="AX159" s="12" t="s">
        <v>86</v>
      </c>
      <c r="AY159" s="126" t="s">
        <v>147</v>
      </c>
    </row>
    <row r="160" spans="2:65" s="1" customFormat="1" ht="16.5" customHeight="1">
      <c r="B160" s="118"/>
      <c r="C160" s="212" t="s">
        <v>8</v>
      </c>
      <c r="D160" s="213" t="s">
        <v>150</v>
      </c>
      <c r="E160" s="214" t="s">
        <v>336</v>
      </c>
      <c r="F160" s="204" t="s">
        <v>337</v>
      </c>
      <c r="G160" s="215" t="s">
        <v>161</v>
      </c>
      <c r="H160" s="216">
        <v>47.8</v>
      </c>
      <c r="I160" s="144">
        <v>0</v>
      </c>
      <c r="J160" s="203">
        <f>ROUND(I160*H160,2)</f>
        <v>0</v>
      </c>
      <c r="K160" s="204" t="s">
        <v>154</v>
      </c>
      <c r="L160" s="27"/>
      <c r="M160" s="119" t="s">
        <v>1</v>
      </c>
      <c r="N160" s="120" t="s">
        <v>44</v>
      </c>
      <c r="O160" s="121">
        <v>2.4E-2</v>
      </c>
      <c r="P160" s="121">
        <f>O160*H160</f>
        <v>1.1472</v>
      </c>
      <c r="Q160" s="121">
        <v>0</v>
      </c>
      <c r="R160" s="121">
        <f>Q160*H160</f>
        <v>0</v>
      </c>
      <c r="S160" s="121">
        <v>0</v>
      </c>
      <c r="T160" s="122">
        <f>S160*H160</f>
        <v>0</v>
      </c>
      <c r="AR160" s="123" t="s">
        <v>208</v>
      </c>
      <c r="AT160" s="123" t="s">
        <v>150</v>
      </c>
      <c r="AU160" s="123" t="s">
        <v>109</v>
      </c>
      <c r="AY160" s="15" t="s">
        <v>147</v>
      </c>
      <c r="BE160" s="124">
        <f>IF(N160="základní",J160,0)</f>
        <v>0</v>
      </c>
      <c r="BF160" s="124">
        <f>IF(N160="snížená",J160,0)</f>
        <v>0</v>
      </c>
      <c r="BG160" s="124">
        <f>IF(N160="zákl. přenesená",J160,0)</f>
        <v>0</v>
      </c>
      <c r="BH160" s="124">
        <f>IF(N160="sníž. přenesená",J160,0)</f>
        <v>0</v>
      </c>
      <c r="BI160" s="124">
        <f>IF(N160="nulová",J160,0)</f>
        <v>0</v>
      </c>
      <c r="BJ160" s="15" t="s">
        <v>109</v>
      </c>
      <c r="BK160" s="124">
        <f>ROUND(I160*H160,2)</f>
        <v>0</v>
      </c>
      <c r="BL160" s="15" t="s">
        <v>208</v>
      </c>
      <c r="BM160" s="123" t="s">
        <v>338</v>
      </c>
    </row>
    <row r="161" spans="2:65" s="12" customFormat="1">
      <c r="B161" s="125"/>
      <c r="C161" s="183"/>
      <c r="D161" s="184" t="s">
        <v>157</v>
      </c>
      <c r="E161" s="185" t="s">
        <v>1</v>
      </c>
      <c r="F161" s="186" t="s">
        <v>332</v>
      </c>
      <c r="G161" s="183"/>
      <c r="H161" s="187">
        <v>47.8</v>
      </c>
      <c r="I161" s="183"/>
      <c r="J161" s="183"/>
      <c r="K161" s="183"/>
      <c r="L161" s="125"/>
      <c r="M161" s="127"/>
      <c r="T161" s="128"/>
      <c r="AT161" s="126" t="s">
        <v>157</v>
      </c>
      <c r="AU161" s="126" t="s">
        <v>109</v>
      </c>
      <c r="AV161" s="12" t="s">
        <v>109</v>
      </c>
      <c r="AW161" s="12" t="s">
        <v>32</v>
      </c>
      <c r="AX161" s="12" t="s">
        <v>86</v>
      </c>
      <c r="AY161" s="126" t="s">
        <v>147</v>
      </c>
    </row>
    <row r="162" spans="2:65" s="1" customFormat="1" ht="16.5" customHeight="1">
      <c r="B162" s="118"/>
      <c r="C162" s="212" t="s">
        <v>94</v>
      </c>
      <c r="D162" s="213" t="s">
        <v>150</v>
      </c>
      <c r="E162" s="214" t="s">
        <v>339</v>
      </c>
      <c r="F162" s="204" t="s">
        <v>340</v>
      </c>
      <c r="G162" s="215" t="s">
        <v>161</v>
      </c>
      <c r="H162" s="216">
        <v>47.8</v>
      </c>
      <c r="I162" s="144">
        <v>0</v>
      </c>
      <c r="J162" s="203">
        <f>ROUND(I162*H162,2)</f>
        <v>0</v>
      </c>
      <c r="K162" s="204" t="s">
        <v>154</v>
      </c>
      <c r="L162" s="27"/>
      <c r="M162" s="119" t="s">
        <v>1</v>
      </c>
      <c r="N162" s="120" t="s">
        <v>44</v>
      </c>
      <c r="O162" s="121">
        <v>5.8000000000000003E-2</v>
      </c>
      <c r="P162" s="121">
        <f>O162*H162</f>
        <v>2.7724000000000002</v>
      </c>
      <c r="Q162" s="121">
        <v>3.0000000000000001E-5</v>
      </c>
      <c r="R162" s="121">
        <f>Q162*H162</f>
        <v>1.4339999999999999E-3</v>
      </c>
      <c r="S162" s="121">
        <v>0</v>
      </c>
      <c r="T162" s="122">
        <f>S162*H162</f>
        <v>0</v>
      </c>
      <c r="AR162" s="123" t="s">
        <v>208</v>
      </c>
      <c r="AT162" s="123" t="s">
        <v>150</v>
      </c>
      <c r="AU162" s="123" t="s">
        <v>109</v>
      </c>
      <c r="AY162" s="15" t="s">
        <v>147</v>
      </c>
      <c r="BE162" s="124">
        <f>IF(N162="základní",J162,0)</f>
        <v>0</v>
      </c>
      <c r="BF162" s="124">
        <f>IF(N162="snížená",J162,0)</f>
        <v>0</v>
      </c>
      <c r="BG162" s="124">
        <f>IF(N162="zákl. přenesená",J162,0)</f>
        <v>0</v>
      </c>
      <c r="BH162" s="124">
        <f>IF(N162="sníž. přenesená",J162,0)</f>
        <v>0</v>
      </c>
      <c r="BI162" s="124">
        <f>IF(N162="nulová",J162,0)</f>
        <v>0</v>
      </c>
      <c r="BJ162" s="15" t="s">
        <v>109</v>
      </c>
      <c r="BK162" s="124">
        <f>ROUND(I162*H162,2)</f>
        <v>0</v>
      </c>
      <c r="BL162" s="15" t="s">
        <v>208</v>
      </c>
      <c r="BM162" s="123" t="s">
        <v>341</v>
      </c>
    </row>
    <row r="163" spans="2:65" s="12" customFormat="1">
      <c r="B163" s="125"/>
      <c r="C163" s="183"/>
      <c r="D163" s="184" t="s">
        <v>157</v>
      </c>
      <c r="E163" s="185" t="s">
        <v>1</v>
      </c>
      <c r="F163" s="186" t="s">
        <v>332</v>
      </c>
      <c r="G163" s="183"/>
      <c r="H163" s="187">
        <v>47.8</v>
      </c>
      <c r="I163" s="183"/>
      <c r="J163" s="183"/>
      <c r="K163" s="183"/>
      <c r="L163" s="125"/>
      <c r="M163" s="127"/>
      <c r="T163" s="128"/>
      <c r="AT163" s="126" t="s">
        <v>157</v>
      </c>
      <c r="AU163" s="126" t="s">
        <v>109</v>
      </c>
      <c r="AV163" s="12" t="s">
        <v>109</v>
      </c>
      <c r="AW163" s="12" t="s">
        <v>32</v>
      </c>
      <c r="AX163" s="12" t="s">
        <v>86</v>
      </c>
      <c r="AY163" s="126" t="s">
        <v>147</v>
      </c>
    </row>
    <row r="164" spans="2:65" s="1" customFormat="1" ht="16.5" customHeight="1">
      <c r="B164" s="118"/>
      <c r="C164" s="212" t="s">
        <v>227</v>
      </c>
      <c r="D164" s="213" t="s">
        <v>150</v>
      </c>
      <c r="E164" s="214" t="s">
        <v>342</v>
      </c>
      <c r="F164" s="204" t="s">
        <v>343</v>
      </c>
      <c r="G164" s="215" t="s">
        <v>251</v>
      </c>
      <c r="H164" s="216">
        <v>55.4</v>
      </c>
      <c r="I164" s="144">
        <v>0</v>
      </c>
      <c r="J164" s="203">
        <f>ROUND(I164*H164,2)</f>
        <v>0</v>
      </c>
      <c r="K164" s="204" t="s">
        <v>154</v>
      </c>
      <c r="L164" s="27"/>
      <c r="M164" s="119" t="s">
        <v>1</v>
      </c>
      <c r="N164" s="120" t="s">
        <v>44</v>
      </c>
      <c r="O164" s="121">
        <v>0.1</v>
      </c>
      <c r="P164" s="121">
        <f>O164*H164</f>
        <v>5.54</v>
      </c>
      <c r="Q164" s="121">
        <v>0</v>
      </c>
      <c r="R164" s="121">
        <f>Q164*H164</f>
        <v>0</v>
      </c>
      <c r="S164" s="121">
        <v>0</v>
      </c>
      <c r="T164" s="122">
        <f>S164*H164</f>
        <v>0</v>
      </c>
      <c r="AR164" s="123" t="s">
        <v>208</v>
      </c>
      <c r="AT164" s="123" t="s">
        <v>150</v>
      </c>
      <c r="AU164" s="123" t="s">
        <v>109</v>
      </c>
      <c r="AY164" s="15" t="s">
        <v>147</v>
      </c>
      <c r="BE164" s="124">
        <f>IF(N164="základní",J164,0)</f>
        <v>0</v>
      </c>
      <c r="BF164" s="124">
        <f>IF(N164="snížená",J164,0)</f>
        <v>0</v>
      </c>
      <c r="BG164" s="124">
        <f>IF(N164="zákl. přenesená",J164,0)</f>
        <v>0</v>
      </c>
      <c r="BH164" s="124">
        <f>IF(N164="sníž. přenesená",J164,0)</f>
        <v>0</v>
      </c>
      <c r="BI164" s="124">
        <f>IF(N164="nulová",J164,0)</f>
        <v>0</v>
      </c>
      <c r="BJ164" s="15" t="s">
        <v>109</v>
      </c>
      <c r="BK164" s="124">
        <f>ROUND(I164*H164,2)</f>
        <v>0</v>
      </c>
      <c r="BL164" s="15" t="s">
        <v>208</v>
      </c>
      <c r="BM164" s="123" t="s">
        <v>344</v>
      </c>
    </row>
    <row r="165" spans="2:65" s="12" customFormat="1">
      <c r="B165" s="125"/>
      <c r="C165" s="183"/>
      <c r="D165" s="184" t="s">
        <v>157</v>
      </c>
      <c r="E165" s="185" t="s">
        <v>1</v>
      </c>
      <c r="F165" s="186" t="s">
        <v>345</v>
      </c>
      <c r="G165" s="183"/>
      <c r="H165" s="187">
        <v>55.4</v>
      </c>
      <c r="I165" s="183"/>
      <c r="J165" s="183"/>
      <c r="K165" s="183"/>
      <c r="L165" s="125"/>
      <c r="M165" s="127"/>
      <c r="T165" s="128"/>
      <c r="AT165" s="126" t="s">
        <v>157</v>
      </c>
      <c r="AU165" s="126" t="s">
        <v>109</v>
      </c>
      <c r="AV165" s="12" t="s">
        <v>109</v>
      </c>
      <c r="AW165" s="12" t="s">
        <v>32</v>
      </c>
      <c r="AX165" s="12" t="s">
        <v>86</v>
      </c>
      <c r="AY165" s="126" t="s">
        <v>147</v>
      </c>
    </row>
    <row r="166" spans="2:65" s="1" customFormat="1" ht="16.5" customHeight="1">
      <c r="B166" s="118"/>
      <c r="C166" s="301" t="s">
        <v>232</v>
      </c>
      <c r="D166" s="302" t="s">
        <v>346</v>
      </c>
      <c r="E166" s="303" t="s">
        <v>347</v>
      </c>
      <c r="F166" s="300" t="s">
        <v>348</v>
      </c>
      <c r="G166" s="304" t="s">
        <v>251</v>
      </c>
      <c r="H166" s="305">
        <v>66.48</v>
      </c>
      <c r="I166" s="144">
        <v>0</v>
      </c>
      <c r="J166" s="299">
        <f>ROUND(I166*H166,2)</f>
        <v>0</v>
      </c>
      <c r="K166" s="300" t="s">
        <v>214</v>
      </c>
      <c r="L166" s="136"/>
      <c r="M166" s="137" t="s">
        <v>1</v>
      </c>
      <c r="N166" s="138" t="s">
        <v>44</v>
      </c>
      <c r="O166" s="121">
        <v>0</v>
      </c>
      <c r="P166" s="121">
        <f>O166*H166</f>
        <v>0</v>
      </c>
      <c r="Q166" s="121">
        <v>2.0000000000000001E-4</v>
      </c>
      <c r="R166" s="121">
        <f>Q166*H166</f>
        <v>1.3296000000000002E-2</v>
      </c>
      <c r="S166" s="121">
        <v>0</v>
      </c>
      <c r="T166" s="122">
        <f>S166*H166</f>
        <v>0</v>
      </c>
      <c r="AR166" s="123" t="s">
        <v>349</v>
      </c>
      <c r="AT166" s="123" t="s">
        <v>346</v>
      </c>
      <c r="AU166" s="123" t="s">
        <v>109</v>
      </c>
      <c r="AY166" s="15" t="s">
        <v>147</v>
      </c>
      <c r="BE166" s="124">
        <f>IF(N166="základní",J166,0)</f>
        <v>0</v>
      </c>
      <c r="BF166" s="124">
        <f>IF(N166="snížená",J166,0)</f>
        <v>0</v>
      </c>
      <c r="BG166" s="124">
        <f>IF(N166="zákl. přenesená",J166,0)</f>
        <v>0</v>
      </c>
      <c r="BH166" s="124">
        <f>IF(N166="sníž. přenesená",J166,0)</f>
        <v>0</v>
      </c>
      <c r="BI166" s="124">
        <f>IF(N166="nulová",J166,0)</f>
        <v>0</v>
      </c>
      <c r="BJ166" s="15" t="s">
        <v>109</v>
      </c>
      <c r="BK166" s="124">
        <f>ROUND(I166*H166,2)</f>
        <v>0</v>
      </c>
      <c r="BL166" s="15" t="s">
        <v>208</v>
      </c>
      <c r="BM166" s="123" t="s">
        <v>350</v>
      </c>
    </row>
    <row r="167" spans="2:65" s="12" customFormat="1">
      <c r="B167" s="125"/>
      <c r="C167" s="183"/>
      <c r="D167" s="184" t="s">
        <v>157</v>
      </c>
      <c r="E167" s="185" t="s">
        <v>1</v>
      </c>
      <c r="F167" s="186" t="s">
        <v>351</v>
      </c>
      <c r="G167" s="183"/>
      <c r="H167" s="187">
        <v>66.48</v>
      </c>
      <c r="I167" s="183"/>
      <c r="J167" s="183"/>
      <c r="K167" s="183"/>
      <c r="L167" s="125"/>
      <c r="M167" s="127"/>
      <c r="T167" s="128"/>
      <c r="AT167" s="126" t="s">
        <v>157</v>
      </c>
      <c r="AU167" s="126" t="s">
        <v>109</v>
      </c>
      <c r="AV167" s="12" t="s">
        <v>109</v>
      </c>
      <c r="AW167" s="12" t="s">
        <v>32</v>
      </c>
      <c r="AX167" s="12" t="s">
        <v>86</v>
      </c>
      <c r="AY167" s="126" t="s">
        <v>147</v>
      </c>
    </row>
    <row r="168" spans="2:65" s="1" customFormat="1" ht="16.5" customHeight="1">
      <c r="B168" s="118"/>
      <c r="C168" s="212" t="s">
        <v>208</v>
      </c>
      <c r="D168" s="213" t="s">
        <v>150</v>
      </c>
      <c r="E168" s="214" t="s">
        <v>352</v>
      </c>
      <c r="F168" s="204" t="s">
        <v>353</v>
      </c>
      <c r="G168" s="215" t="s">
        <v>251</v>
      </c>
      <c r="H168" s="216">
        <v>2.2000000000000002</v>
      </c>
      <c r="I168" s="144">
        <v>0</v>
      </c>
      <c r="J168" s="203">
        <f>ROUND(I168*H168,2)</f>
        <v>0</v>
      </c>
      <c r="K168" s="204" t="s">
        <v>154</v>
      </c>
      <c r="L168" s="27"/>
      <c r="M168" s="119" t="s">
        <v>1</v>
      </c>
      <c r="N168" s="120" t="s">
        <v>44</v>
      </c>
      <c r="O168" s="121">
        <v>0.08</v>
      </c>
      <c r="P168" s="121">
        <f>O168*H168</f>
        <v>0.17600000000000002</v>
      </c>
      <c r="Q168" s="121">
        <v>0</v>
      </c>
      <c r="R168" s="121">
        <f>Q168*H168</f>
        <v>0</v>
      </c>
      <c r="S168" s="121">
        <v>0</v>
      </c>
      <c r="T168" s="122">
        <f>S168*H168</f>
        <v>0</v>
      </c>
      <c r="AR168" s="123" t="s">
        <v>208</v>
      </c>
      <c r="AT168" s="123" t="s">
        <v>150</v>
      </c>
      <c r="AU168" s="123" t="s">
        <v>109</v>
      </c>
      <c r="AY168" s="15" t="s">
        <v>147</v>
      </c>
      <c r="BE168" s="124">
        <f>IF(N168="základní",J168,0)</f>
        <v>0</v>
      </c>
      <c r="BF168" s="124">
        <f>IF(N168="snížená",J168,0)</f>
        <v>0</v>
      </c>
      <c r="BG168" s="124">
        <f>IF(N168="zákl. přenesená",J168,0)</f>
        <v>0</v>
      </c>
      <c r="BH168" s="124">
        <f>IF(N168="sníž. přenesená",J168,0)</f>
        <v>0</v>
      </c>
      <c r="BI168" s="124">
        <f>IF(N168="nulová",J168,0)</f>
        <v>0</v>
      </c>
      <c r="BJ168" s="15" t="s">
        <v>109</v>
      </c>
      <c r="BK168" s="124">
        <f>ROUND(I168*H168,2)</f>
        <v>0</v>
      </c>
      <c r="BL168" s="15" t="s">
        <v>208</v>
      </c>
      <c r="BM168" s="123" t="s">
        <v>354</v>
      </c>
    </row>
    <row r="169" spans="2:65" s="12" customFormat="1">
      <c r="B169" s="125"/>
      <c r="C169" s="183"/>
      <c r="D169" s="184" t="s">
        <v>157</v>
      </c>
      <c r="E169" s="185" t="s">
        <v>1</v>
      </c>
      <c r="F169" s="186" t="s">
        <v>355</v>
      </c>
      <c r="G169" s="183"/>
      <c r="H169" s="187">
        <v>2.2000000000000002</v>
      </c>
      <c r="I169" s="183"/>
      <c r="J169" s="183"/>
      <c r="K169" s="183"/>
      <c r="L169" s="125"/>
      <c r="M169" s="127"/>
      <c r="T169" s="128"/>
      <c r="AT169" s="126" t="s">
        <v>157</v>
      </c>
      <c r="AU169" s="126" t="s">
        <v>109</v>
      </c>
      <c r="AV169" s="12" t="s">
        <v>109</v>
      </c>
      <c r="AW169" s="12" t="s">
        <v>32</v>
      </c>
      <c r="AX169" s="12" t="s">
        <v>86</v>
      </c>
      <c r="AY169" s="126" t="s">
        <v>147</v>
      </c>
    </row>
    <row r="170" spans="2:65" s="1" customFormat="1" ht="16.5" customHeight="1">
      <c r="B170" s="118"/>
      <c r="C170" s="301" t="s">
        <v>97</v>
      </c>
      <c r="D170" s="302" t="s">
        <v>346</v>
      </c>
      <c r="E170" s="303" t="s">
        <v>356</v>
      </c>
      <c r="F170" s="300" t="s">
        <v>357</v>
      </c>
      <c r="G170" s="304" t="s">
        <v>251</v>
      </c>
      <c r="H170" s="305">
        <v>2.64</v>
      </c>
      <c r="I170" s="144">
        <v>0</v>
      </c>
      <c r="J170" s="299">
        <f>ROUND(I170*H170,2)</f>
        <v>0</v>
      </c>
      <c r="K170" s="300" t="s">
        <v>154</v>
      </c>
      <c r="L170" s="136"/>
      <c r="M170" s="137" t="s">
        <v>1</v>
      </c>
      <c r="N170" s="138" t="s">
        <v>44</v>
      </c>
      <c r="O170" s="121">
        <v>0</v>
      </c>
      <c r="P170" s="121">
        <f>O170*H170</f>
        <v>0</v>
      </c>
      <c r="Q170" s="121">
        <v>2.1000000000000001E-4</v>
      </c>
      <c r="R170" s="121">
        <f>Q170*H170</f>
        <v>5.5440000000000003E-4</v>
      </c>
      <c r="S170" s="121">
        <v>0</v>
      </c>
      <c r="T170" s="122">
        <f>S170*H170</f>
        <v>0</v>
      </c>
      <c r="AR170" s="123" t="s">
        <v>349</v>
      </c>
      <c r="AT170" s="123" t="s">
        <v>346</v>
      </c>
      <c r="AU170" s="123" t="s">
        <v>109</v>
      </c>
      <c r="AY170" s="15" t="s">
        <v>147</v>
      </c>
      <c r="BE170" s="124">
        <f>IF(N170="základní",J170,0)</f>
        <v>0</v>
      </c>
      <c r="BF170" s="124">
        <f>IF(N170="snížená",J170,0)</f>
        <v>0</v>
      </c>
      <c r="BG170" s="124">
        <f>IF(N170="zákl. přenesená",J170,0)</f>
        <v>0</v>
      </c>
      <c r="BH170" s="124">
        <f>IF(N170="sníž. přenesená",J170,0)</f>
        <v>0</v>
      </c>
      <c r="BI170" s="124">
        <f>IF(N170="nulová",J170,0)</f>
        <v>0</v>
      </c>
      <c r="BJ170" s="15" t="s">
        <v>109</v>
      </c>
      <c r="BK170" s="124">
        <f>ROUND(I170*H170,2)</f>
        <v>0</v>
      </c>
      <c r="BL170" s="15" t="s">
        <v>208</v>
      </c>
      <c r="BM170" s="123" t="s">
        <v>358</v>
      </c>
    </row>
    <row r="171" spans="2:65" s="12" customFormat="1">
      <c r="B171" s="125"/>
      <c r="C171" s="183"/>
      <c r="D171" s="184" t="s">
        <v>157</v>
      </c>
      <c r="E171" s="185" t="s">
        <v>1</v>
      </c>
      <c r="F171" s="186" t="s">
        <v>359</v>
      </c>
      <c r="G171" s="183"/>
      <c r="H171" s="187">
        <v>2.64</v>
      </c>
      <c r="I171" s="183"/>
      <c r="J171" s="183"/>
      <c r="K171" s="183"/>
      <c r="L171" s="125"/>
      <c r="M171" s="127"/>
      <c r="T171" s="128"/>
      <c r="AT171" s="126" t="s">
        <v>157</v>
      </c>
      <c r="AU171" s="126" t="s">
        <v>109</v>
      </c>
      <c r="AV171" s="12" t="s">
        <v>109</v>
      </c>
      <c r="AW171" s="12" t="s">
        <v>32</v>
      </c>
      <c r="AX171" s="12" t="s">
        <v>86</v>
      </c>
      <c r="AY171" s="126" t="s">
        <v>147</v>
      </c>
    </row>
    <row r="172" spans="2:65" s="1" customFormat="1" ht="16.5" customHeight="1">
      <c r="B172" s="118"/>
      <c r="C172" s="212" t="s">
        <v>248</v>
      </c>
      <c r="D172" s="213" t="s">
        <v>150</v>
      </c>
      <c r="E172" s="214" t="s">
        <v>360</v>
      </c>
      <c r="F172" s="204" t="s">
        <v>361</v>
      </c>
      <c r="G172" s="215" t="s">
        <v>161</v>
      </c>
      <c r="H172" s="216">
        <v>47.8</v>
      </c>
      <c r="I172" s="144">
        <v>0</v>
      </c>
      <c r="J172" s="203">
        <f>ROUND(I172*H172,2)</f>
        <v>0</v>
      </c>
      <c r="K172" s="204" t="s">
        <v>154</v>
      </c>
      <c r="L172" s="27"/>
      <c r="M172" s="119" t="s">
        <v>1</v>
      </c>
      <c r="N172" s="120" t="s">
        <v>44</v>
      </c>
      <c r="O172" s="121">
        <v>0.65</v>
      </c>
      <c r="P172" s="121">
        <f>O172*H172</f>
        <v>31.07</v>
      </c>
      <c r="Q172" s="121">
        <v>0</v>
      </c>
      <c r="R172" s="121">
        <f>Q172*H172</f>
        <v>0</v>
      </c>
      <c r="S172" s="121">
        <v>0</v>
      </c>
      <c r="T172" s="122">
        <f>S172*H172</f>
        <v>0</v>
      </c>
      <c r="AR172" s="123" t="s">
        <v>208</v>
      </c>
      <c r="AT172" s="123" t="s">
        <v>150</v>
      </c>
      <c r="AU172" s="123" t="s">
        <v>109</v>
      </c>
      <c r="AY172" s="15" t="s">
        <v>147</v>
      </c>
      <c r="BE172" s="124">
        <f>IF(N172="základní",J172,0)</f>
        <v>0</v>
      </c>
      <c r="BF172" s="124">
        <f>IF(N172="snížená",J172,0)</f>
        <v>0</v>
      </c>
      <c r="BG172" s="124">
        <f>IF(N172="zákl. přenesená",J172,0)</f>
        <v>0</v>
      </c>
      <c r="BH172" s="124">
        <f>IF(N172="sníž. přenesená",J172,0)</f>
        <v>0</v>
      </c>
      <c r="BI172" s="124">
        <f>IF(N172="nulová",J172,0)</f>
        <v>0</v>
      </c>
      <c r="BJ172" s="15" t="s">
        <v>109</v>
      </c>
      <c r="BK172" s="124">
        <f>ROUND(I172*H172,2)</f>
        <v>0</v>
      </c>
      <c r="BL172" s="15" t="s">
        <v>208</v>
      </c>
      <c r="BM172" s="123" t="s">
        <v>362</v>
      </c>
    </row>
    <row r="173" spans="2:65" s="12" customFormat="1">
      <c r="B173" s="125"/>
      <c r="C173" s="183"/>
      <c r="D173" s="184" t="s">
        <v>157</v>
      </c>
      <c r="E173" s="185" t="s">
        <v>1</v>
      </c>
      <c r="F173" s="186" t="s">
        <v>332</v>
      </c>
      <c r="G173" s="183"/>
      <c r="H173" s="187">
        <v>47.8</v>
      </c>
      <c r="I173" s="183"/>
      <c r="J173" s="183"/>
      <c r="K173" s="183"/>
      <c r="L173" s="125"/>
      <c r="M173" s="127"/>
      <c r="T173" s="128"/>
      <c r="AT173" s="126" t="s">
        <v>157</v>
      </c>
      <c r="AU173" s="126" t="s">
        <v>109</v>
      </c>
      <c r="AV173" s="12" t="s">
        <v>109</v>
      </c>
      <c r="AW173" s="12" t="s">
        <v>32</v>
      </c>
      <c r="AX173" s="12" t="s">
        <v>86</v>
      </c>
      <c r="AY173" s="126" t="s">
        <v>147</v>
      </c>
    </row>
    <row r="174" spans="2:65" s="1" customFormat="1" ht="24.2" customHeight="1">
      <c r="B174" s="118"/>
      <c r="C174" s="301" t="s">
        <v>100</v>
      </c>
      <c r="D174" s="302" t="s">
        <v>346</v>
      </c>
      <c r="E174" s="303" t="s">
        <v>363</v>
      </c>
      <c r="F174" s="300" t="s">
        <v>364</v>
      </c>
      <c r="G174" s="304" t="s">
        <v>161</v>
      </c>
      <c r="H174" s="305">
        <v>57.36</v>
      </c>
      <c r="I174" s="144">
        <v>0</v>
      </c>
      <c r="J174" s="299">
        <f>ROUND(I174*H174,2)</f>
        <v>0</v>
      </c>
      <c r="K174" s="300" t="s">
        <v>214</v>
      </c>
      <c r="L174" s="136"/>
      <c r="M174" s="137" t="s">
        <v>1</v>
      </c>
      <c r="N174" s="138" t="s">
        <v>44</v>
      </c>
      <c r="O174" s="121">
        <v>0</v>
      </c>
      <c r="P174" s="121">
        <f>O174*H174</f>
        <v>0</v>
      </c>
      <c r="Q174" s="121">
        <v>1.0800000000000001E-2</v>
      </c>
      <c r="R174" s="121">
        <f>Q174*H174</f>
        <v>0.61948800000000004</v>
      </c>
      <c r="S174" s="121">
        <v>0</v>
      </c>
      <c r="T174" s="122">
        <f>S174*H174</f>
        <v>0</v>
      </c>
      <c r="AR174" s="123" t="s">
        <v>349</v>
      </c>
      <c r="AT174" s="123" t="s">
        <v>346</v>
      </c>
      <c r="AU174" s="123" t="s">
        <v>109</v>
      </c>
      <c r="AY174" s="15" t="s">
        <v>147</v>
      </c>
      <c r="BE174" s="124">
        <f>IF(N174="základní",J174,0)</f>
        <v>0</v>
      </c>
      <c r="BF174" s="124">
        <f>IF(N174="snížená",J174,0)</f>
        <v>0</v>
      </c>
      <c r="BG174" s="124">
        <f>IF(N174="zákl. přenesená",J174,0)</f>
        <v>0</v>
      </c>
      <c r="BH174" s="124">
        <f>IF(N174="sníž. přenesená",J174,0)</f>
        <v>0</v>
      </c>
      <c r="BI174" s="124">
        <f>IF(N174="nulová",J174,0)</f>
        <v>0</v>
      </c>
      <c r="BJ174" s="15" t="s">
        <v>109</v>
      </c>
      <c r="BK174" s="124">
        <f>ROUND(I174*H174,2)</f>
        <v>0</v>
      </c>
      <c r="BL174" s="15" t="s">
        <v>208</v>
      </c>
      <c r="BM174" s="123" t="s">
        <v>365</v>
      </c>
    </row>
    <row r="175" spans="2:65" s="12" customFormat="1">
      <c r="B175" s="125"/>
      <c r="C175" s="183"/>
      <c r="D175" s="184" t="s">
        <v>157</v>
      </c>
      <c r="E175" s="185" t="s">
        <v>1</v>
      </c>
      <c r="F175" s="186" t="s">
        <v>366</v>
      </c>
      <c r="G175" s="183"/>
      <c r="H175" s="187">
        <v>57.36</v>
      </c>
      <c r="I175" s="183"/>
      <c r="J175" s="183"/>
      <c r="K175" s="183"/>
      <c r="L175" s="125"/>
      <c r="M175" s="127"/>
      <c r="T175" s="128"/>
      <c r="AT175" s="126" t="s">
        <v>157</v>
      </c>
      <c r="AU175" s="126" t="s">
        <v>109</v>
      </c>
      <c r="AV175" s="12" t="s">
        <v>109</v>
      </c>
      <c r="AW175" s="12" t="s">
        <v>32</v>
      </c>
      <c r="AX175" s="12" t="s">
        <v>86</v>
      </c>
      <c r="AY175" s="126" t="s">
        <v>147</v>
      </c>
    </row>
    <row r="176" spans="2:65" s="1" customFormat="1" ht="16.5" customHeight="1">
      <c r="B176" s="118"/>
      <c r="C176" s="212" t="s">
        <v>260</v>
      </c>
      <c r="D176" s="213" t="s">
        <v>150</v>
      </c>
      <c r="E176" s="214" t="s">
        <v>367</v>
      </c>
      <c r="F176" s="204" t="s">
        <v>368</v>
      </c>
      <c r="G176" s="215" t="s">
        <v>186</v>
      </c>
      <c r="H176" s="216">
        <v>0.8</v>
      </c>
      <c r="I176" s="144">
        <v>0</v>
      </c>
      <c r="J176" s="203">
        <f>ROUND(I176*H176,2)</f>
        <v>0</v>
      </c>
      <c r="K176" s="204" t="s">
        <v>154</v>
      </c>
      <c r="L176" s="27"/>
      <c r="M176" s="119" t="s">
        <v>1</v>
      </c>
      <c r="N176" s="120" t="s">
        <v>44</v>
      </c>
      <c r="O176" s="121">
        <v>6.2140000000000004</v>
      </c>
      <c r="P176" s="121">
        <f>O176*H176</f>
        <v>4.9712000000000005</v>
      </c>
      <c r="Q176" s="121">
        <v>0</v>
      </c>
      <c r="R176" s="121">
        <f>Q176*H176</f>
        <v>0</v>
      </c>
      <c r="S176" s="121">
        <v>0</v>
      </c>
      <c r="T176" s="122">
        <f>S176*H176</f>
        <v>0</v>
      </c>
      <c r="AR176" s="123" t="s">
        <v>208</v>
      </c>
      <c r="AT176" s="123" t="s">
        <v>150</v>
      </c>
      <c r="AU176" s="123" t="s">
        <v>109</v>
      </c>
      <c r="AY176" s="15" t="s">
        <v>147</v>
      </c>
      <c r="BE176" s="124">
        <f>IF(N176="základní",J176,0)</f>
        <v>0</v>
      </c>
      <c r="BF176" s="124">
        <f>IF(N176="snížená",J176,0)</f>
        <v>0</v>
      </c>
      <c r="BG176" s="124">
        <f>IF(N176="zákl. přenesená",J176,0)</f>
        <v>0</v>
      </c>
      <c r="BH176" s="124">
        <f>IF(N176="sníž. přenesená",J176,0)</f>
        <v>0</v>
      </c>
      <c r="BI176" s="124">
        <f>IF(N176="nulová",J176,0)</f>
        <v>0</v>
      </c>
      <c r="BJ176" s="15" t="s">
        <v>109</v>
      </c>
      <c r="BK176" s="124">
        <f>ROUND(I176*H176,2)</f>
        <v>0</v>
      </c>
      <c r="BL176" s="15" t="s">
        <v>208</v>
      </c>
      <c r="BM176" s="123" t="s">
        <v>369</v>
      </c>
    </row>
    <row r="177" spans="2:65" s="12" customFormat="1">
      <c r="B177" s="125"/>
      <c r="C177" s="183"/>
      <c r="D177" s="184" t="s">
        <v>157</v>
      </c>
      <c r="E177" s="185" t="s">
        <v>1</v>
      </c>
      <c r="F177" s="186" t="s">
        <v>370</v>
      </c>
      <c r="G177" s="183"/>
      <c r="H177" s="187">
        <v>0.8</v>
      </c>
      <c r="I177" s="183"/>
      <c r="J177" s="183"/>
      <c r="K177" s="183"/>
      <c r="L177" s="125"/>
      <c r="M177" s="127"/>
      <c r="T177" s="128"/>
      <c r="AT177" s="126" t="s">
        <v>157</v>
      </c>
      <c r="AU177" s="126" t="s">
        <v>109</v>
      </c>
      <c r="AV177" s="12" t="s">
        <v>109</v>
      </c>
      <c r="AW177" s="12" t="s">
        <v>32</v>
      </c>
      <c r="AX177" s="12" t="s">
        <v>86</v>
      </c>
      <c r="AY177" s="126" t="s">
        <v>147</v>
      </c>
    </row>
    <row r="178" spans="2:65" s="11" customFormat="1" ht="22.9" customHeight="1">
      <c r="B178" s="111"/>
      <c r="C178" s="217"/>
      <c r="D178" s="219" t="s">
        <v>77</v>
      </c>
      <c r="E178" s="220" t="s">
        <v>271</v>
      </c>
      <c r="F178" s="220" t="s">
        <v>272</v>
      </c>
      <c r="G178" s="217"/>
      <c r="H178" s="217"/>
      <c r="I178" s="217"/>
      <c r="J178" s="221">
        <f>BK178</f>
        <v>0</v>
      </c>
      <c r="K178" s="217"/>
      <c r="L178" s="111"/>
      <c r="M178" s="113"/>
      <c r="P178" s="114">
        <f>SUM(P179:P197)</f>
        <v>33.551519999999996</v>
      </c>
      <c r="R178" s="114">
        <f>SUM(R179:R197)</f>
        <v>9.76302E-2</v>
      </c>
      <c r="T178" s="115">
        <f>SUM(T179:T197)</f>
        <v>2.7000000000000001E-3</v>
      </c>
      <c r="AR178" s="112" t="s">
        <v>109</v>
      </c>
      <c r="AT178" s="116" t="s">
        <v>77</v>
      </c>
      <c r="AU178" s="116" t="s">
        <v>86</v>
      </c>
      <c r="AY178" s="112" t="s">
        <v>147</v>
      </c>
      <c r="BK178" s="117">
        <f>SUM(BK179:BK197)</f>
        <v>0</v>
      </c>
    </row>
    <row r="179" spans="2:65" s="1" customFormat="1" ht="16.5" customHeight="1">
      <c r="B179" s="118"/>
      <c r="C179" s="212" t="s">
        <v>7</v>
      </c>
      <c r="D179" s="213" t="s">
        <v>150</v>
      </c>
      <c r="E179" s="214" t="s">
        <v>371</v>
      </c>
      <c r="F179" s="204" t="s">
        <v>372</v>
      </c>
      <c r="G179" s="215" t="s">
        <v>251</v>
      </c>
      <c r="H179" s="216">
        <v>200</v>
      </c>
      <c r="I179" s="144">
        <v>0</v>
      </c>
      <c r="J179" s="203">
        <f>ROUND(I179*H179,2)</f>
        <v>0</v>
      </c>
      <c r="K179" s="204" t="s">
        <v>154</v>
      </c>
      <c r="L179" s="27"/>
      <c r="M179" s="119" t="s">
        <v>1</v>
      </c>
      <c r="N179" s="120" t="s">
        <v>44</v>
      </c>
      <c r="O179" s="121">
        <v>4.2999999999999997E-2</v>
      </c>
      <c r="P179" s="121">
        <f>O179*H179</f>
        <v>8.6</v>
      </c>
      <c r="Q179" s="121">
        <v>1.0000000000000001E-5</v>
      </c>
      <c r="R179" s="121">
        <f>Q179*H179</f>
        <v>2E-3</v>
      </c>
      <c r="S179" s="121">
        <v>0</v>
      </c>
      <c r="T179" s="122">
        <f>S179*H179</f>
        <v>0</v>
      </c>
      <c r="AR179" s="123" t="s">
        <v>208</v>
      </c>
      <c r="AT179" s="123" t="s">
        <v>150</v>
      </c>
      <c r="AU179" s="123" t="s">
        <v>109</v>
      </c>
      <c r="AY179" s="15" t="s">
        <v>147</v>
      </c>
      <c r="BE179" s="124">
        <f>IF(N179="základní",J179,0)</f>
        <v>0</v>
      </c>
      <c r="BF179" s="124">
        <f>IF(N179="snížená",J179,0)</f>
        <v>0</v>
      </c>
      <c r="BG179" s="124">
        <f>IF(N179="zákl. přenesená",J179,0)</f>
        <v>0</v>
      </c>
      <c r="BH179" s="124">
        <f>IF(N179="sníž. přenesená",J179,0)</f>
        <v>0</v>
      </c>
      <c r="BI179" s="124">
        <f>IF(N179="nulová",J179,0)</f>
        <v>0</v>
      </c>
      <c r="BJ179" s="15" t="s">
        <v>109</v>
      </c>
      <c r="BK179" s="124">
        <f>ROUND(I179*H179,2)</f>
        <v>0</v>
      </c>
      <c r="BL179" s="15" t="s">
        <v>208</v>
      </c>
      <c r="BM179" s="123" t="s">
        <v>373</v>
      </c>
    </row>
    <row r="180" spans="2:65" s="12" customFormat="1">
      <c r="B180" s="125"/>
      <c r="C180" s="183"/>
      <c r="D180" s="184" t="s">
        <v>157</v>
      </c>
      <c r="E180" s="185" t="s">
        <v>1</v>
      </c>
      <c r="F180" s="186" t="s">
        <v>374</v>
      </c>
      <c r="G180" s="183"/>
      <c r="H180" s="187">
        <v>200</v>
      </c>
      <c r="I180" s="183"/>
      <c r="J180" s="183"/>
      <c r="K180" s="183"/>
      <c r="L180" s="125"/>
      <c r="M180" s="127"/>
      <c r="T180" s="128"/>
      <c r="AT180" s="126" t="s">
        <v>157</v>
      </c>
      <c r="AU180" s="126" t="s">
        <v>109</v>
      </c>
      <c r="AV180" s="12" t="s">
        <v>109</v>
      </c>
      <c r="AW180" s="12" t="s">
        <v>32</v>
      </c>
      <c r="AX180" s="12" t="s">
        <v>86</v>
      </c>
      <c r="AY180" s="126" t="s">
        <v>147</v>
      </c>
    </row>
    <row r="181" spans="2:65" s="1" customFormat="1" ht="16.5" customHeight="1">
      <c r="B181" s="118"/>
      <c r="C181" s="212" t="s">
        <v>273</v>
      </c>
      <c r="D181" s="213" t="s">
        <v>150</v>
      </c>
      <c r="E181" s="214" t="s">
        <v>375</v>
      </c>
      <c r="F181" s="204" t="s">
        <v>376</v>
      </c>
      <c r="G181" s="215" t="s">
        <v>161</v>
      </c>
      <c r="H181" s="216">
        <v>60</v>
      </c>
      <c r="I181" s="144">
        <v>0</v>
      </c>
      <c r="J181" s="203">
        <f>ROUND(I181*H181,2)</f>
        <v>0</v>
      </c>
      <c r="K181" s="204" t="s">
        <v>154</v>
      </c>
      <c r="L181" s="27"/>
      <c r="M181" s="119" t="s">
        <v>1</v>
      </c>
      <c r="N181" s="120" t="s">
        <v>44</v>
      </c>
      <c r="O181" s="121">
        <v>1.2E-2</v>
      </c>
      <c r="P181" s="121">
        <f>O181*H181</f>
        <v>0.72</v>
      </c>
      <c r="Q181" s="121">
        <v>0</v>
      </c>
      <c r="R181" s="121">
        <f>Q181*H181</f>
        <v>0</v>
      </c>
      <c r="S181" s="121">
        <v>3.0000000000000001E-5</v>
      </c>
      <c r="T181" s="122">
        <f>S181*H181</f>
        <v>1.8E-3</v>
      </c>
      <c r="AR181" s="123" t="s">
        <v>208</v>
      </c>
      <c r="AT181" s="123" t="s">
        <v>150</v>
      </c>
      <c r="AU181" s="123" t="s">
        <v>109</v>
      </c>
      <c r="AY181" s="15" t="s">
        <v>147</v>
      </c>
      <c r="BE181" s="124">
        <f>IF(N181="základní",J181,0)</f>
        <v>0</v>
      </c>
      <c r="BF181" s="124">
        <f>IF(N181="snížená",J181,0)</f>
        <v>0</v>
      </c>
      <c r="BG181" s="124">
        <f>IF(N181="zákl. přenesená",J181,0)</f>
        <v>0</v>
      </c>
      <c r="BH181" s="124">
        <f>IF(N181="sníž. přenesená",J181,0)</f>
        <v>0</v>
      </c>
      <c r="BI181" s="124">
        <f>IF(N181="nulová",J181,0)</f>
        <v>0</v>
      </c>
      <c r="BJ181" s="15" t="s">
        <v>109</v>
      </c>
      <c r="BK181" s="124">
        <f>ROUND(I181*H181,2)</f>
        <v>0</v>
      </c>
      <c r="BL181" s="15" t="s">
        <v>208</v>
      </c>
      <c r="BM181" s="123" t="s">
        <v>377</v>
      </c>
    </row>
    <row r="182" spans="2:65" s="12" customFormat="1">
      <c r="B182" s="125"/>
      <c r="C182" s="183"/>
      <c r="D182" s="184" t="s">
        <v>157</v>
      </c>
      <c r="E182" s="185" t="s">
        <v>1</v>
      </c>
      <c r="F182" s="186" t="s">
        <v>378</v>
      </c>
      <c r="G182" s="183"/>
      <c r="H182" s="187">
        <v>60</v>
      </c>
      <c r="I182" s="183"/>
      <c r="J182" s="183"/>
      <c r="K182" s="183"/>
      <c r="L182" s="125"/>
      <c r="M182" s="127"/>
      <c r="T182" s="128"/>
      <c r="AT182" s="126" t="s">
        <v>157</v>
      </c>
      <c r="AU182" s="126" t="s">
        <v>109</v>
      </c>
      <c r="AV182" s="12" t="s">
        <v>109</v>
      </c>
      <c r="AW182" s="12" t="s">
        <v>32</v>
      </c>
      <c r="AX182" s="12" t="s">
        <v>86</v>
      </c>
      <c r="AY182" s="126" t="s">
        <v>147</v>
      </c>
    </row>
    <row r="183" spans="2:65" s="1" customFormat="1" ht="16.5" customHeight="1">
      <c r="B183" s="118"/>
      <c r="C183" s="301" t="s">
        <v>379</v>
      </c>
      <c r="D183" s="302" t="s">
        <v>346</v>
      </c>
      <c r="E183" s="303" t="s">
        <v>380</v>
      </c>
      <c r="F183" s="300" t="s">
        <v>381</v>
      </c>
      <c r="G183" s="304" t="s">
        <v>161</v>
      </c>
      <c r="H183" s="305">
        <v>72</v>
      </c>
      <c r="I183" s="144">
        <v>0</v>
      </c>
      <c r="J183" s="299">
        <f>ROUND(I183*H183,2)</f>
        <v>0</v>
      </c>
      <c r="K183" s="300" t="s">
        <v>154</v>
      </c>
      <c r="L183" s="136"/>
      <c r="M183" s="137" t="s">
        <v>1</v>
      </c>
      <c r="N183" s="138" t="s">
        <v>44</v>
      </c>
      <c r="O183" s="121">
        <v>0</v>
      </c>
      <c r="P183" s="121">
        <f>O183*H183</f>
        <v>0</v>
      </c>
      <c r="Q183" s="121">
        <v>2.5000000000000001E-4</v>
      </c>
      <c r="R183" s="121">
        <f>Q183*H183</f>
        <v>1.8000000000000002E-2</v>
      </c>
      <c r="S183" s="121">
        <v>0</v>
      </c>
      <c r="T183" s="122">
        <f>S183*H183</f>
        <v>0</v>
      </c>
      <c r="AR183" s="123" t="s">
        <v>349</v>
      </c>
      <c r="AT183" s="123" t="s">
        <v>346</v>
      </c>
      <c r="AU183" s="123" t="s">
        <v>109</v>
      </c>
      <c r="AY183" s="15" t="s">
        <v>147</v>
      </c>
      <c r="BE183" s="124">
        <f>IF(N183="základní",J183,0)</f>
        <v>0</v>
      </c>
      <c r="BF183" s="124">
        <f>IF(N183="snížená",J183,0)</f>
        <v>0</v>
      </c>
      <c r="BG183" s="124">
        <f>IF(N183="zákl. přenesená",J183,0)</f>
        <v>0</v>
      </c>
      <c r="BH183" s="124">
        <f>IF(N183="sníž. přenesená",J183,0)</f>
        <v>0</v>
      </c>
      <c r="BI183" s="124">
        <f>IF(N183="nulová",J183,0)</f>
        <v>0</v>
      </c>
      <c r="BJ183" s="15" t="s">
        <v>109</v>
      </c>
      <c r="BK183" s="124">
        <f>ROUND(I183*H183,2)</f>
        <v>0</v>
      </c>
      <c r="BL183" s="15" t="s">
        <v>208</v>
      </c>
      <c r="BM183" s="123" t="s">
        <v>382</v>
      </c>
    </row>
    <row r="184" spans="2:65" s="12" customFormat="1">
      <c r="B184" s="125"/>
      <c r="C184" s="183"/>
      <c r="D184" s="184" t="s">
        <v>157</v>
      </c>
      <c r="E184" s="185" t="s">
        <v>1</v>
      </c>
      <c r="F184" s="186" t="s">
        <v>383</v>
      </c>
      <c r="G184" s="183"/>
      <c r="H184" s="187">
        <v>72</v>
      </c>
      <c r="I184" s="183"/>
      <c r="J184" s="183"/>
      <c r="K184" s="183"/>
      <c r="L184" s="125"/>
      <c r="M184" s="127"/>
      <c r="T184" s="128"/>
      <c r="AT184" s="126" t="s">
        <v>157</v>
      </c>
      <c r="AU184" s="126" t="s">
        <v>109</v>
      </c>
      <c r="AV184" s="12" t="s">
        <v>109</v>
      </c>
      <c r="AW184" s="12" t="s">
        <v>32</v>
      </c>
      <c r="AX184" s="12" t="s">
        <v>86</v>
      </c>
      <c r="AY184" s="126" t="s">
        <v>147</v>
      </c>
    </row>
    <row r="185" spans="2:65" s="1" customFormat="1" ht="16.5" customHeight="1">
      <c r="B185" s="118"/>
      <c r="C185" s="301" t="s">
        <v>384</v>
      </c>
      <c r="D185" s="302" t="s">
        <v>346</v>
      </c>
      <c r="E185" s="303" t="s">
        <v>385</v>
      </c>
      <c r="F185" s="300" t="s">
        <v>386</v>
      </c>
      <c r="G185" s="304" t="s">
        <v>161</v>
      </c>
      <c r="H185" s="305">
        <v>40</v>
      </c>
      <c r="I185" s="144">
        <v>0</v>
      </c>
      <c r="J185" s="299">
        <f>ROUND(I185*H185,2)</f>
        <v>0</v>
      </c>
      <c r="K185" s="300" t="s">
        <v>154</v>
      </c>
      <c r="L185" s="136"/>
      <c r="M185" s="137" t="s">
        <v>1</v>
      </c>
      <c r="N185" s="138" t="s">
        <v>44</v>
      </c>
      <c r="O185" s="121">
        <v>0</v>
      </c>
      <c r="P185" s="121">
        <f>O185*H185</f>
        <v>0</v>
      </c>
      <c r="Q185" s="121">
        <v>4.0000000000000003E-5</v>
      </c>
      <c r="R185" s="121">
        <f>Q185*H185</f>
        <v>1.6000000000000001E-3</v>
      </c>
      <c r="S185" s="121">
        <v>0</v>
      </c>
      <c r="T185" s="122">
        <f>S185*H185</f>
        <v>0</v>
      </c>
      <c r="AR185" s="123" t="s">
        <v>349</v>
      </c>
      <c r="AT185" s="123" t="s">
        <v>346</v>
      </c>
      <c r="AU185" s="123" t="s">
        <v>109</v>
      </c>
      <c r="AY185" s="15" t="s">
        <v>147</v>
      </c>
      <c r="BE185" s="124">
        <f>IF(N185="základní",J185,0)</f>
        <v>0</v>
      </c>
      <c r="BF185" s="124">
        <f>IF(N185="snížená",J185,0)</f>
        <v>0</v>
      </c>
      <c r="BG185" s="124">
        <f>IF(N185="zákl. přenesená",J185,0)</f>
        <v>0</v>
      </c>
      <c r="BH185" s="124">
        <f>IF(N185="sníž. přenesená",J185,0)</f>
        <v>0</v>
      </c>
      <c r="BI185" s="124">
        <f>IF(N185="nulová",J185,0)</f>
        <v>0</v>
      </c>
      <c r="BJ185" s="15" t="s">
        <v>109</v>
      </c>
      <c r="BK185" s="124">
        <f>ROUND(I185*H185,2)</f>
        <v>0</v>
      </c>
      <c r="BL185" s="15" t="s">
        <v>208</v>
      </c>
      <c r="BM185" s="123" t="s">
        <v>387</v>
      </c>
    </row>
    <row r="186" spans="2:65" s="12" customFormat="1">
      <c r="B186" s="125"/>
      <c r="C186" s="183"/>
      <c r="D186" s="184" t="s">
        <v>157</v>
      </c>
      <c r="E186" s="185" t="s">
        <v>1</v>
      </c>
      <c r="F186" s="186" t="s">
        <v>388</v>
      </c>
      <c r="G186" s="183"/>
      <c r="H186" s="187">
        <v>40</v>
      </c>
      <c r="I186" s="183"/>
      <c r="J186" s="183"/>
      <c r="K186" s="183"/>
      <c r="L186" s="125"/>
      <c r="M186" s="127"/>
      <c r="T186" s="128"/>
      <c r="AT186" s="126" t="s">
        <v>157</v>
      </c>
      <c r="AU186" s="126" t="s">
        <v>109</v>
      </c>
      <c r="AV186" s="12" t="s">
        <v>109</v>
      </c>
      <c r="AW186" s="12" t="s">
        <v>32</v>
      </c>
      <c r="AX186" s="12" t="s">
        <v>86</v>
      </c>
      <c r="AY186" s="126" t="s">
        <v>147</v>
      </c>
    </row>
    <row r="187" spans="2:65" s="1" customFormat="1" ht="16.5" customHeight="1">
      <c r="B187" s="118"/>
      <c r="C187" s="212" t="s">
        <v>389</v>
      </c>
      <c r="D187" s="213" t="s">
        <v>150</v>
      </c>
      <c r="E187" s="214" t="s">
        <v>390</v>
      </c>
      <c r="F187" s="204" t="s">
        <v>391</v>
      </c>
      <c r="G187" s="215" t="s">
        <v>161</v>
      </c>
      <c r="H187" s="216">
        <v>30</v>
      </c>
      <c r="I187" s="144">
        <v>0</v>
      </c>
      <c r="J187" s="203">
        <f>ROUND(I187*H187,2)</f>
        <v>0</v>
      </c>
      <c r="K187" s="204" t="s">
        <v>154</v>
      </c>
      <c r="L187" s="27"/>
      <c r="M187" s="119" t="s">
        <v>1</v>
      </c>
      <c r="N187" s="120" t="s">
        <v>44</v>
      </c>
      <c r="O187" s="121">
        <v>1.6E-2</v>
      </c>
      <c r="P187" s="121">
        <f>O187*H187</f>
        <v>0.48</v>
      </c>
      <c r="Q187" s="121">
        <v>0</v>
      </c>
      <c r="R187" s="121">
        <f>Q187*H187</f>
        <v>0</v>
      </c>
      <c r="S187" s="121">
        <v>3.0000000000000001E-5</v>
      </c>
      <c r="T187" s="122">
        <f>S187*H187</f>
        <v>8.9999999999999998E-4</v>
      </c>
      <c r="AR187" s="123" t="s">
        <v>208</v>
      </c>
      <c r="AT187" s="123" t="s">
        <v>150</v>
      </c>
      <c r="AU187" s="123" t="s">
        <v>109</v>
      </c>
      <c r="AY187" s="15" t="s">
        <v>147</v>
      </c>
      <c r="BE187" s="124">
        <f>IF(N187="základní",J187,0)</f>
        <v>0</v>
      </c>
      <c r="BF187" s="124">
        <f>IF(N187="snížená",J187,0)</f>
        <v>0</v>
      </c>
      <c r="BG187" s="124">
        <f>IF(N187="zákl. přenesená",J187,0)</f>
        <v>0</v>
      </c>
      <c r="BH187" s="124">
        <f>IF(N187="sníž. přenesená",J187,0)</f>
        <v>0</v>
      </c>
      <c r="BI187" s="124">
        <f>IF(N187="nulová",J187,0)</f>
        <v>0</v>
      </c>
      <c r="BJ187" s="15" t="s">
        <v>109</v>
      </c>
      <c r="BK187" s="124">
        <f>ROUND(I187*H187,2)</f>
        <v>0</v>
      </c>
      <c r="BL187" s="15" t="s">
        <v>208</v>
      </c>
      <c r="BM187" s="123" t="s">
        <v>392</v>
      </c>
    </row>
    <row r="188" spans="2:65" s="12" customFormat="1">
      <c r="B188" s="125"/>
      <c r="C188" s="183"/>
      <c r="D188" s="184" t="s">
        <v>157</v>
      </c>
      <c r="E188" s="185" t="s">
        <v>1</v>
      </c>
      <c r="F188" s="186" t="s">
        <v>103</v>
      </c>
      <c r="G188" s="183"/>
      <c r="H188" s="187">
        <v>30</v>
      </c>
      <c r="I188" s="183"/>
      <c r="J188" s="183"/>
      <c r="K188" s="183"/>
      <c r="L188" s="125"/>
      <c r="M188" s="127"/>
      <c r="T188" s="128"/>
      <c r="AT188" s="126" t="s">
        <v>157</v>
      </c>
      <c r="AU188" s="126" t="s">
        <v>109</v>
      </c>
      <c r="AV188" s="12" t="s">
        <v>109</v>
      </c>
      <c r="AW188" s="12" t="s">
        <v>32</v>
      </c>
      <c r="AX188" s="12" t="s">
        <v>86</v>
      </c>
      <c r="AY188" s="126" t="s">
        <v>147</v>
      </c>
    </row>
    <row r="189" spans="2:65" s="1" customFormat="1" ht="16.5" customHeight="1">
      <c r="B189" s="118"/>
      <c r="C189" s="301" t="s">
        <v>393</v>
      </c>
      <c r="D189" s="302" t="s">
        <v>346</v>
      </c>
      <c r="E189" s="303" t="s">
        <v>380</v>
      </c>
      <c r="F189" s="300" t="s">
        <v>381</v>
      </c>
      <c r="G189" s="304" t="s">
        <v>161</v>
      </c>
      <c r="H189" s="305">
        <v>36</v>
      </c>
      <c r="I189" s="144">
        <v>0</v>
      </c>
      <c r="J189" s="299">
        <f>ROUND(I189*H189,2)</f>
        <v>0</v>
      </c>
      <c r="K189" s="300" t="s">
        <v>154</v>
      </c>
      <c r="L189" s="136"/>
      <c r="M189" s="137" t="s">
        <v>1</v>
      </c>
      <c r="N189" s="138" t="s">
        <v>44</v>
      </c>
      <c r="O189" s="121">
        <v>0</v>
      </c>
      <c r="P189" s="121">
        <f>O189*H189</f>
        <v>0</v>
      </c>
      <c r="Q189" s="121">
        <v>2.5000000000000001E-4</v>
      </c>
      <c r="R189" s="121">
        <f>Q189*H189</f>
        <v>9.0000000000000011E-3</v>
      </c>
      <c r="S189" s="121">
        <v>0</v>
      </c>
      <c r="T189" s="122">
        <f>S189*H189</f>
        <v>0</v>
      </c>
      <c r="AR189" s="123" t="s">
        <v>349</v>
      </c>
      <c r="AT189" s="123" t="s">
        <v>346</v>
      </c>
      <c r="AU189" s="123" t="s">
        <v>109</v>
      </c>
      <c r="AY189" s="15" t="s">
        <v>147</v>
      </c>
      <c r="BE189" s="124">
        <f>IF(N189="základní",J189,0)</f>
        <v>0</v>
      </c>
      <c r="BF189" s="124">
        <f>IF(N189="snížená",J189,0)</f>
        <v>0</v>
      </c>
      <c r="BG189" s="124">
        <f>IF(N189="zákl. přenesená",J189,0)</f>
        <v>0</v>
      </c>
      <c r="BH189" s="124">
        <f>IF(N189="sníž. přenesená",J189,0)</f>
        <v>0</v>
      </c>
      <c r="BI189" s="124">
        <f>IF(N189="nulová",J189,0)</f>
        <v>0</v>
      </c>
      <c r="BJ189" s="15" t="s">
        <v>109</v>
      </c>
      <c r="BK189" s="124">
        <f>ROUND(I189*H189,2)</f>
        <v>0</v>
      </c>
      <c r="BL189" s="15" t="s">
        <v>208</v>
      </c>
      <c r="BM189" s="123" t="s">
        <v>394</v>
      </c>
    </row>
    <row r="190" spans="2:65" s="12" customFormat="1">
      <c r="B190" s="125"/>
      <c r="C190" s="183"/>
      <c r="D190" s="184" t="s">
        <v>157</v>
      </c>
      <c r="E190" s="185" t="s">
        <v>1</v>
      </c>
      <c r="F190" s="186" t="s">
        <v>395</v>
      </c>
      <c r="G190" s="183"/>
      <c r="H190" s="187">
        <v>36</v>
      </c>
      <c r="I190" s="183"/>
      <c r="J190" s="183"/>
      <c r="K190" s="183"/>
      <c r="L190" s="125"/>
      <c r="M190" s="127"/>
      <c r="T190" s="128"/>
      <c r="AT190" s="126" t="s">
        <v>157</v>
      </c>
      <c r="AU190" s="126" t="s">
        <v>109</v>
      </c>
      <c r="AV190" s="12" t="s">
        <v>109</v>
      </c>
      <c r="AW190" s="12" t="s">
        <v>32</v>
      </c>
      <c r="AX190" s="12" t="s">
        <v>86</v>
      </c>
      <c r="AY190" s="126" t="s">
        <v>147</v>
      </c>
    </row>
    <row r="191" spans="2:65" s="1" customFormat="1" ht="16.5" customHeight="1">
      <c r="B191" s="118"/>
      <c r="C191" s="301" t="s">
        <v>396</v>
      </c>
      <c r="D191" s="302" t="s">
        <v>346</v>
      </c>
      <c r="E191" s="303" t="s">
        <v>385</v>
      </c>
      <c r="F191" s="300" t="s">
        <v>386</v>
      </c>
      <c r="G191" s="304" t="s">
        <v>161</v>
      </c>
      <c r="H191" s="305">
        <v>20</v>
      </c>
      <c r="I191" s="144">
        <v>0</v>
      </c>
      <c r="J191" s="299">
        <f>ROUND(I191*H191,2)</f>
        <v>0</v>
      </c>
      <c r="K191" s="300" t="s">
        <v>154</v>
      </c>
      <c r="L191" s="136"/>
      <c r="M191" s="137" t="s">
        <v>1</v>
      </c>
      <c r="N191" s="138" t="s">
        <v>44</v>
      </c>
      <c r="O191" s="121">
        <v>0</v>
      </c>
      <c r="P191" s="121">
        <f>O191*H191</f>
        <v>0</v>
      </c>
      <c r="Q191" s="121">
        <v>4.0000000000000003E-5</v>
      </c>
      <c r="R191" s="121">
        <f>Q191*H191</f>
        <v>8.0000000000000004E-4</v>
      </c>
      <c r="S191" s="121">
        <v>0</v>
      </c>
      <c r="T191" s="122">
        <f>S191*H191</f>
        <v>0</v>
      </c>
      <c r="AR191" s="123" t="s">
        <v>349</v>
      </c>
      <c r="AT191" s="123" t="s">
        <v>346</v>
      </c>
      <c r="AU191" s="123" t="s">
        <v>109</v>
      </c>
      <c r="AY191" s="15" t="s">
        <v>147</v>
      </c>
      <c r="BE191" s="124">
        <f>IF(N191="základní",J191,0)</f>
        <v>0</v>
      </c>
      <c r="BF191" s="124">
        <f>IF(N191="snížená",J191,0)</f>
        <v>0</v>
      </c>
      <c r="BG191" s="124">
        <f>IF(N191="zákl. přenesená",J191,0)</f>
        <v>0</v>
      </c>
      <c r="BH191" s="124">
        <f>IF(N191="sníž. přenesená",J191,0)</f>
        <v>0</v>
      </c>
      <c r="BI191" s="124">
        <f>IF(N191="nulová",J191,0)</f>
        <v>0</v>
      </c>
      <c r="BJ191" s="15" t="s">
        <v>109</v>
      </c>
      <c r="BK191" s="124">
        <f>ROUND(I191*H191,2)</f>
        <v>0</v>
      </c>
      <c r="BL191" s="15" t="s">
        <v>208</v>
      </c>
      <c r="BM191" s="123" t="s">
        <v>397</v>
      </c>
    </row>
    <row r="192" spans="2:65" s="12" customFormat="1">
      <c r="B192" s="125"/>
      <c r="C192" s="183"/>
      <c r="D192" s="184" t="s">
        <v>157</v>
      </c>
      <c r="E192" s="185" t="s">
        <v>1</v>
      </c>
      <c r="F192" s="186" t="s">
        <v>260</v>
      </c>
      <c r="G192" s="183"/>
      <c r="H192" s="187">
        <v>20</v>
      </c>
      <c r="I192" s="183"/>
      <c r="J192" s="183"/>
      <c r="K192" s="183"/>
      <c r="L192" s="125"/>
      <c r="M192" s="127"/>
      <c r="T192" s="128"/>
      <c r="AT192" s="126" t="s">
        <v>157</v>
      </c>
      <c r="AU192" s="126" t="s">
        <v>109</v>
      </c>
      <c r="AV192" s="12" t="s">
        <v>109</v>
      </c>
      <c r="AW192" s="12" t="s">
        <v>32</v>
      </c>
      <c r="AX192" s="12" t="s">
        <v>86</v>
      </c>
      <c r="AY192" s="126" t="s">
        <v>147</v>
      </c>
    </row>
    <row r="193" spans="2:65" s="1" customFormat="1" ht="16.5" customHeight="1">
      <c r="B193" s="118"/>
      <c r="C193" s="212" t="s">
        <v>398</v>
      </c>
      <c r="D193" s="213" t="s">
        <v>150</v>
      </c>
      <c r="E193" s="214" t="s">
        <v>399</v>
      </c>
      <c r="F193" s="204" t="s">
        <v>400</v>
      </c>
      <c r="G193" s="215" t="s">
        <v>161</v>
      </c>
      <c r="H193" s="216">
        <v>228.38</v>
      </c>
      <c r="I193" s="144">
        <v>0</v>
      </c>
      <c r="J193" s="203">
        <f>ROUND(I193*H193,2)</f>
        <v>0</v>
      </c>
      <c r="K193" s="204" t="s">
        <v>154</v>
      </c>
      <c r="L193" s="27"/>
      <c r="M193" s="119" t="s">
        <v>1</v>
      </c>
      <c r="N193" s="120" t="s">
        <v>44</v>
      </c>
      <c r="O193" s="121">
        <v>0.104</v>
      </c>
      <c r="P193" s="121">
        <f>O193*H193</f>
        <v>23.751519999999999</v>
      </c>
      <c r="Q193" s="121">
        <v>2.9E-4</v>
      </c>
      <c r="R193" s="121">
        <f>Q193*H193</f>
        <v>6.6230200000000003E-2</v>
      </c>
      <c r="S193" s="121">
        <v>0</v>
      </c>
      <c r="T193" s="122">
        <f>S193*H193</f>
        <v>0</v>
      </c>
      <c r="AR193" s="123" t="s">
        <v>208</v>
      </c>
      <c r="AT193" s="123" t="s">
        <v>150</v>
      </c>
      <c r="AU193" s="123" t="s">
        <v>109</v>
      </c>
      <c r="AY193" s="15" t="s">
        <v>147</v>
      </c>
      <c r="BE193" s="124">
        <f>IF(N193="základní",J193,0)</f>
        <v>0</v>
      </c>
      <c r="BF193" s="124">
        <f>IF(N193="snížená",J193,0)</f>
        <v>0</v>
      </c>
      <c r="BG193" s="124">
        <f>IF(N193="zákl. přenesená",J193,0)</f>
        <v>0</v>
      </c>
      <c r="BH193" s="124">
        <f>IF(N193="sníž. přenesená",J193,0)</f>
        <v>0</v>
      </c>
      <c r="BI193" s="124">
        <f>IF(N193="nulová",J193,0)</f>
        <v>0</v>
      </c>
      <c r="BJ193" s="15" t="s">
        <v>109</v>
      </c>
      <c r="BK193" s="124">
        <f>ROUND(I193*H193,2)</f>
        <v>0</v>
      </c>
      <c r="BL193" s="15" t="s">
        <v>208</v>
      </c>
      <c r="BM193" s="123" t="s">
        <v>401</v>
      </c>
    </row>
    <row r="194" spans="2:65" s="12" customFormat="1">
      <c r="B194" s="125"/>
      <c r="C194" s="183"/>
      <c r="D194" s="184" t="s">
        <v>157</v>
      </c>
      <c r="E194" s="185" t="s">
        <v>1</v>
      </c>
      <c r="F194" s="186" t="s">
        <v>402</v>
      </c>
      <c r="G194" s="183"/>
      <c r="H194" s="187">
        <v>230.3</v>
      </c>
      <c r="I194" s="183"/>
      <c r="J194" s="183"/>
      <c r="K194" s="183"/>
      <c r="L194" s="125"/>
      <c r="M194" s="127"/>
      <c r="T194" s="128"/>
      <c r="AT194" s="126" t="s">
        <v>157</v>
      </c>
      <c r="AU194" s="126" t="s">
        <v>109</v>
      </c>
      <c r="AV194" s="12" t="s">
        <v>109</v>
      </c>
      <c r="AW194" s="12" t="s">
        <v>32</v>
      </c>
      <c r="AX194" s="12" t="s">
        <v>78</v>
      </c>
      <c r="AY194" s="126" t="s">
        <v>147</v>
      </c>
    </row>
    <row r="195" spans="2:65" s="12" customFormat="1">
      <c r="B195" s="125"/>
      <c r="C195" s="183"/>
      <c r="D195" s="184" t="s">
        <v>157</v>
      </c>
      <c r="E195" s="185" t="s">
        <v>1</v>
      </c>
      <c r="F195" s="186" t="s">
        <v>178</v>
      </c>
      <c r="G195" s="183"/>
      <c r="H195" s="187">
        <v>5.73</v>
      </c>
      <c r="I195" s="183"/>
      <c r="J195" s="183"/>
      <c r="K195" s="183"/>
      <c r="L195" s="125"/>
      <c r="M195" s="127"/>
      <c r="T195" s="128"/>
      <c r="AT195" s="126" t="s">
        <v>157</v>
      </c>
      <c r="AU195" s="126" t="s">
        <v>109</v>
      </c>
      <c r="AV195" s="12" t="s">
        <v>109</v>
      </c>
      <c r="AW195" s="12" t="s">
        <v>32</v>
      </c>
      <c r="AX195" s="12" t="s">
        <v>78</v>
      </c>
      <c r="AY195" s="126" t="s">
        <v>147</v>
      </c>
    </row>
    <row r="196" spans="2:65" s="12" customFormat="1">
      <c r="B196" s="125"/>
      <c r="C196" s="183"/>
      <c r="D196" s="184" t="s">
        <v>157</v>
      </c>
      <c r="E196" s="185" t="s">
        <v>1</v>
      </c>
      <c r="F196" s="186" t="s">
        <v>179</v>
      </c>
      <c r="G196" s="183"/>
      <c r="H196" s="187">
        <v>-7.65</v>
      </c>
      <c r="I196" s="183"/>
      <c r="J196" s="183"/>
      <c r="K196" s="183"/>
      <c r="L196" s="125"/>
      <c r="M196" s="127"/>
      <c r="T196" s="128"/>
      <c r="AT196" s="126" t="s">
        <v>157</v>
      </c>
      <c r="AU196" s="126" t="s">
        <v>109</v>
      </c>
      <c r="AV196" s="12" t="s">
        <v>109</v>
      </c>
      <c r="AW196" s="12" t="s">
        <v>32</v>
      </c>
      <c r="AX196" s="12" t="s">
        <v>78</v>
      </c>
      <c r="AY196" s="126" t="s">
        <v>147</v>
      </c>
    </row>
    <row r="197" spans="2:65" s="13" customFormat="1">
      <c r="B197" s="129"/>
      <c r="C197" s="191"/>
      <c r="D197" s="184" t="s">
        <v>157</v>
      </c>
      <c r="E197" s="192" t="s">
        <v>1</v>
      </c>
      <c r="F197" s="193" t="s">
        <v>180</v>
      </c>
      <c r="G197" s="191"/>
      <c r="H197" s="194">
        <v>228.38</v>
      </c>
      <c r="I197" s="191"/>
      <c r="J197" s="191"/>
      <c r="K197" s="191"/>
      <c r="L197" s="129"/>
      <c r="M197" s="133"/>
      <c r="N197" s="134"/>
      <c r="O197" s="134"/>
      <c r="P197" s="134"/>
      <c r="Q197" s="134"/>
      <c r="R197" s="134"/>
      <c r="S197" s="134"/>
      <c r="T197" s="135"/>
      <c r="AT197" s="130" t="s">
        <v>157</v>
      </c>
      <c r="AU197" s="130" t="s">
        <v>109</v>
      </c>
      <c r="AV197" s="13" t="s">
        <v>155</v>
      </c>
      <c r="AW197" s="13" t="s">
        <v>32</v>
      </c>
      <c r="AX197" s="13" t="s">
        <v>86</v>
      </c>
      <c r="AY197" s="130" t="s">
        <v>147</v>
      </c>
    </row>
    <row r="198" spans="2:65" s="1" customFormat="1" ht="6.95" customHeight="1">
      <c r="B198" s="39"/>
      <c r="C198" s="40"/>
      <c r="D198" s="40"/>
      <c r="E198" s="40"/>
      <c r="F198" s="40"/>
      <c r="G198" s="40"/>
      <c r="H198" s="40"/>
      <c r="I198" s="40"/>
      <c r="J198" s="40"/>
      <c r="K198" s="40"/>
      <c r="L198" s="27"/>
    </row>
  </sheetData>
  <sheetProtection algorithmName="SHA-512" hashValue="I5v1zdjzLypA4fgzvhb9fMCup191CZSAx5HjZ18N0+wOunOB9tmOUeMZiDnp/OnJZCdBpK+l8vxMUiOwtbnqtw==" saltValue="G2YoDufLS39iO8AvPy4YeQ==" spinCount="100000" sheet="1" objects="1" scenarios="1" selectLockedCells="1"/>
  <autoFilter ref="C125:K197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3"/>
  <sheetViews>
    <sheetView showGridLines="0" topLeftCell="A141" workbookViewId="0">
      <selection activeCell="I149" sqref="I149"/>
    </sheetView>
  </sheetViews>
  <sheetFormatPr defaultRowHeight="11.25"/>
  <cols>
    <col min="1" max="1" width="8.33203125" style="202" customWidth="1"/>
    <col min="2" max="2" width="1.1640625" style="202" customWidth="1"/>
    <col min="3" max="3" width="4.1640625" style="202" customWidth="1"/>
    <col min="4" max="4" width="4.33203125" style="202" customWidth="1"/>
    <col min="5" max="5" width="17.1640625" style="202" customWidth="1"/>
    <col min="6" max="6" width="100.83203125" style="202" customWidth="1"/>
    <col min="7" max="7" width="7.5" style="202" customWidth="1"/>
    <col min="8" max="8" width="14" style="202" customWidth="1"/>
    <col min="9" max="9" width="15.83203125" style="202" customWidth="1"/>
    <col min="10" max="11" width="22.33203125" style="202" customWidth="1"/>
    <col min="12" max="12" width="9.33203125" style="202" customWidth="1"/>
    <col min="13" max="13" width="10.83203125" style="202" hidden="1" customWidth="1"/>
    <col min="14" max="14" width="9.33203125" style="202" hidden="1"/>
    <col min="15" max="20" width="14.1640625" style="202" hidden="1" customWidth="1"/>
    <col min="21" max="21" width="16.33203125" style="202" hidden="1" customWidth="1"/>
    <col min="22" max="22" width="12.33203125" style="202" customWidth="1"/>
    <col min="23" max="23" width="16.33203125" style="202" customWidth="1"/>
    <col min="24" max="24" width="12.33203125" style="202" customWidth="1"/>
    <col min="25" max="25" width="15" style="202" customWidth="1"/>
    <col min="26" max="26" width="11" style="202" customWidth="1"/>
    <col min="27" max="27" width="15" style="202" customWidth="1"/>
    <col min="28" max="28" width="16.33203125" style="202" customWidth="1"/>
    <col min="29" max="29" width="11" style="202" customWidth="1"/>
    <col min="30" max="30" width="15" style="202" customWidth="1"/>
    <col min="31" max="31" width="16.33203125" style="202" customWidth="1"/>
    <col min="32" max="43" width="9.33203125" style="202"/>
    <col min="44" max="65" width="9.33203125" style="202" hidden="1"/>
    <col min="66" max="16384" width="9.33203125" style="202"/>
  </cols>
  <sheetData>
    <row r="2" spans="2:46" ht="36.950000000000003" customHeight="1">
      <c r="L2" s="231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210" t="s">
        <v>93</v>
      </c>
    </row>
    <row r="3" spans="2:46" ht="6.95" hidden="1" customHeight="1">
      <c r="B3" s="233"/>
      <c r="C3" s="234"/>
      <c r="D3" s="234"/>
      <c r="E3" s="234"/>
      <c r="F3" s="234"/>
      <c r="G3" s="234"/>
      <c r="H3" s="234"/>
      <c r="I3" s="234"/>
      <c r="J3" s="234"/>
      <c r="K3" s="234"/>
      <c r="L3" s="235"/>
      <c r="AT3" s="210" t="s">
        <v>86</v>
      </c>
    </row>
    <row r="4" spans="2:46" ht="24.95" hidden="1" customHeight="1">
      <c r="B4" s="235"/>
      <c r="D4" s="236" t="s">
        <v>112</v>
      </c>
      <c r="L4" s="235"/>
      <c r="M4" s="237" t="s">
        <v>10</v>
      </c>
      <c r="AT4" s="210" t="s">
        <v>3</v>
      </c>
    </row>
    <row r="5" spans="2:46" ht="6.95" hidden="1" customHeight="1">
      <c r="B5" s="235"/>
      <c r="L5" s="235"/>
    </row>
    <row r="6" spans="2:46" ht="12" hidden="1" customHeight="1">
      <c r="B6" s="235"/>
      <c r="D6" s="238" t="s">
        <v>13</v>
      </c>
      <c r="L6" s="235"/>
    </row>
    <row r="7" spans="2:46" ht="16.5" hidden="1" customHeight="1">
      <c r="B7" s="235"/>
      <c r="E7" s="239" t="str">
        <f>'Rekapitulace zakázky'!K6</f>
        <v>CERMNA-224-BYT-8</v>
      </c>
      <c r="F7" s="240"/>
      <c r="G7" s="240"/>
      <c r="H7" s="240"/>
      <c r="L7" s="235"/>
    </row>
    <row r="8" spans="2:46" s="201" customFormat="1" ht="12" hidden="1" customHeight="1">
      <c r="B8" s="200"/>
      <c r="D8" s="238" t="s">
        <v>113</v>
      </c>
      <c r="L8" s="200"/>
    </row>
    <row r="9" spans="2:46" s="201" customFormat="1" ht="16.5" hidden="1" customHeight="1">
      <c r="B9" s="200"/>
      <c r="E9" s="241" t="s">
        <v>403</v>
      </c>
      <c r="F9" s="242"/>
      <c r="G9" s="242"/>
      <c r="H9" s="242"/>
      <c r="L9" s="200"/>
    </row>
    <row r="10" spans="2:46" s="201" customFormat="1" hidden="1">
      <c r="B10" s="200"/>
      <c r="L10" s="200"/>
    </row>
    <row r="11" spans="2:46" s="201" customFormat="1" ht="12" hidden="1" customHeight="1">
      <c r="B11" s="200"/>
      <c r="D11" s="238" t="s">
        <v>15</v>
      </c>
      <c r="F11" s="243" t="s">
        <v>16</v>
      </c>
      <c r="I11" s="238" t="s">
        <v>17</v>
      </c>
      <c r="J11" s="243" t="s">
        <v>1</v>
      </c>
      <c r="L11" s="200"/>
    </row>
    <row r="12" spans="2:46" s="201" customFormat="1" ht="12" hidden="1" customHeight="1">
      <c r="B12" s="200"/>
      <c r="D12" s="238" t="s">
        <v>18</v>
      </c>
      <c r="F12" s="243" t="s">
        <v>19</v>
      </c>
      <c r="I12" s="238" t="s">
        <v>20</v>
      </c>
      <c r="J12" s="244" t="str">
        <f>'Rekapitulace zakázky'!AN8</f>
        <v>16. 1. 2025</v>
      </c>
      <c r="L12" s="200"/>
    </row>
    <row r="13" spans="2:46" s="201" customFormat="1" ht="10.9" hidden="1" customHeight="1">
      <c r="B13" s="200"/>
      <c r="L13" s="200"/>
    </row>
    <row r="14" spans="2:46" s="201" customFormat="1" ht="12" hidden="1" customHeight="1">
      <c r="B14" s="200"/>
      <c r="D14" s="238" t="s">
        <v>22</v>
      </c>
      <c r="I14" s="238" t="s">
        <v>23</v>
      </c>
      <c r="J14" s="243" t="s">
        <v>24</v>
      </c>
      <c r="L14" s="200"/>
    </row>
    <row r="15" spans="2:46" s="201" customFormat="1" ht="18" hidden="1" customHeight="1">
      <c r="B15" s="200"/>
      <c r="E15" s="243" t="s">
        <v>25</v>
      </c>
      <c r="I15" s="238" t="s">
        <v>26</v>
      </c>
      <c r="J15" s="243" t="s">
        <v>1</v>
      </c>
      <c r="L15" s="200"/>
    </row>
    <row r="16" spans="2:46" s="201" customFormat="1" ht="6.95" hidden="1" customHeight="1">
      <c r="B16" s="200"/>
      <c r="L16" s="200"/>
    </row>
    <row r="17" spans="2:12" s="201" customFormat="1" ht="12" hidden="1" customHeight="1">
      <c r="B17" s="200"/>
      <c r="D17" s="238" t="s">
        <v>27</v>
      </c>
      <c r="I17" s="238" t="s">
        <v>23</v>
      </c>
      <c r="J17" s="243" t="str">
        <f>'Rekapitulace zakázky'!AN13</f>
        <v/>
      </c>
      <c r="L17" s="200"/>
    </row>
    <row r="18" spans="2:12" s="201" customFormat="1" ht="18" hidden="1" customHeight="1">
      <c r="B18" s="200"/>
      <c r="E18" s="245" t="str">
        <f>'Rekapitulace zakázky'!E14</f>
        <v xml:space="preserve"> </v>
      </c>
      <c r="F18" s="245"/>
      <c r="G18" s="245"/>
      <c r="H18" s="245"/>
      <c r="I18" s="238" t="s">
        <v>26</v>
      </c>
      <c r="J18" s="243" t="str">
        <f>'Rekapitulace zakázky'!AN14</f>
        <v/>
      </c>
      <c r="L18" s="200"/>
    </row>
    <row r="19" spans="2:12" s="201" customFormat="1" ht="6.95" hidden="1" customHeight="1">
      <c r="B19" s="200"/>
      <c r="L19" s="200"/>
    </row>
    <row r="20" spans="2:12" s="201" customFormat="1" ht="12" hidden="1" customHeight="1">
      <c r="B20" s="200"/>
      <c r="D20" s="238" t="s">
        <v>29</v>
      </c>
      <c r="I20" s="238" t="s">
        <v>23</v>
      </c>
      <c r="J20" s="243" t="s">
        <v>30</v>
      </c>
      <c r="L20" s="200"/>
    </row>
    <row r="21" spans="2:12" s="201" customFormat="1" ht="18" hidden="1" customHeight="1">
      <c r="B21" s="200"/>
      <c r="E21" s="243" t="s">
        <v>31</v>
      </c>
      <c r="I21" s="238" t="s">
        <v>26</v>
      </c>
      <c r="J21" s="243" t="s">
        <v>1</v>
      </c>
      <c r="L21" s="200"/>
    </row>
    <row r="22" spans="2:12" s="201" customFormat="1" ht="6.95" hidden="1" customHeight="1">
      <c r="B22" s="200"/>
      <c r="L22" s="200"/>
    </row>
    <row r="23" spans="2:12" s="201" customFormat="1" ht="12" hidden="1" customHeight="1">
      <c r="B23" s="200"/>
      <c r="D23" s="238" t="s">
        <v>33</v>
      </c>
      <c r="I23" s="238" t="s">
        <v>23</v>
      </c>
      <c r="J23" s="243" t="s">
        <v>34</v>
      </c>
      <c r="L23" s="200"/>
    </row>
    <row r="24" spans="2:12" s="201" customFormat="1" ht="18" hidden="1" customHeight="1">
      <c r="B24" s="200"/>
      <c r="E24" s="243" t="s">
        <v>35</v>
      </c>
      <c r="I24" s="238" t="s">
        <v>26</v>
      </c>
      <c r="J24" s="243" t="s">
        <v>1</v>
      </c>
      <c r="L24" s="200"/>
    </row>
    <row r="25" spans="2:12" s="201" customFormat="1" ht="6.95" hidden="1" customHeight="1">
      <c r="B25" s="200"/>
      <c r="L25" s="200"/>
    </row>
    <row r="26" spans="2:12" s="201" customFormat="1" ht="12" hidden="1" customHeight="1">
      <c r="B26" s="200"/>
      <c r="D26" s="238" t="s">
        <v>36</v>
      </c>
      <c r="L26" s="200"/>
    </row>
    <row r="27" spans="2:12" s="247" customFormat="1" ht="23.25" hidden="1" customHeight="1">
      <c r="B27" s="246"/>
      <c r="E27" s="248" t="s">
        <v>115</v>
      </c>
      <c r="F27" s="248"/>
      <c r="G27" s="248"/>
      <c r="H27" s="248"/>
      <c r="L27" s="246"/>
    </row>
    <row r="28" spans="2:12" s="201" customFormat="1" ht="6.95" hidden="1" customHeight="1">
      <c r="B28" s="200"/>
      <c r="L28" s="200"/>
    </row>
    <row r="29" spans="2:12" s="201" customFormat="1" ht="6.95" hidden="1" customHeight="1">
      <c r="B29" s="200"/>
      <c r="D29" s="249"/>
      <c r="E29" s="249"/>
      <c r="F29" s="249"/>
      <c r="G29" s="249"/>
      <c r="H29" s="249"/>
      <c r="I29" s="249"/>
      <c r="J29" s="249"/>
      <c r="K29" s="249"/>
      <c r="L29" s="200"/>
    </row>
    <row r="30" spans="2:12" s="201" customFormat="1" ht="25.35" hidden="1" customHeight="1">
      <c r="B30" s="200"/>
      <c r="D30" s="250" t="s">
        <v>38</v>
      </c>
      <c r="J30" s="251">
        <f>ROUND(J118, 2)</f>
        <v>0</v>
      </c>
      <c r="L30" s="200"/>
    </row>
    <row r="31" spans="2:12" s="201" customFormat="1" ht="6.95" hidden="1" customHeight="1">
      <c r="B31" s="200"/>
      <c r="D31" s="249"/>
      <c r="E31" s="249"/>
      <c r="F31" s="249"/>
      <c r="G31" s="249"/>
      <c r="H31" s="249"/>
      <c r="I31" s="249"/>
      <c r="J31" s="249"/>
      <c r="K31" s="249"/>
      <c r="L31" s="200"/>
    </row>
    <row r="32" spans="2:12" s="201" customFormat="1" ht="14.45" hidden="1" customHeight="1">
      <c r="B32" s="200"/>
      <c r="F32" s="252" t="s">
        <v>40</v>
      </c>
      <c r="I32" s="252" t="s">
        <v>39</v>
      </c>
      <c r="J32" s="252" t="s">
        <v>41</v>
      </c>
      <c r="L32" s="200"/>
    </row>
    <row r="33" spans="2:12" s="201" customFormat="1" ht="14.45" hidden="1" customHeight="1">
      <c r="B33" s="200"/>
      <c r="D33" s="253" t="s">
        <v>42</v>
      </c>
      <c r="E33" s="238" t="s">
        <v>43</v>
      </c>
      <c r="F33" s="254">
        <f>ROUND((SUM(BE118:BE152)),  2)</f>
        <v>0</v>
      </c>
      <c r="I33" s="255">
        <v>0.21</v>
      </c>
      <c r="J33" s="254">
        <f>ROUND(((SUM(BE118:BE152))*I33),  2)</f>
        <v>0</v>
      </c>
      <c r="L33" s="200"/>
    </row>
    <row r="34" spans="2:12" s="201" customFormat="1" ht="14.45" hidden="1" customHeight="1">
      <c r="B34" s="200"/>
      <c r="E34" s="238" t="s">
        <v>44</v>
      </c>
      <c r="F34" s="254">
        <f>ROUND((SUM(BF118:BF152)),  2)</f>
        <v>0</v>
      </c>
      <c r="I34" s="255">
        <v>0.12</v>
      </c>
      <c r="J34" s="254">
        <f>ROUND(((SUM(BF118:BF152))*I34),  2)</f>
        <v>0</v>
      </c>
      <c r="L34" s="200"/>
    </row>
    <row r="35" spans="2:12" s="201" customFormat="1" ht="14.45" hidden="1" customHeight="1">
      <c r="B35" s="200"/>
      <c r="E35" s="238" t="s">
        <v>45</v>
      </c>
      <c r="F35" s="254">
        <f>ROUND((SUM(BG118:BG152)),  2)</f>
        <v>0</v>
      </c>
      <c r="I35" s="255">
        <v>0.21</v>
      </c>
      <c r="J35" s="254">
        <f>0</f>
        <v>0</v>
      </c>
      <c r="L35" s="200"/>
    </row>
    <row r="36" spans="2:12" s="201" customFormat="1" ht="14.45" hidden="1" customHeight="1">
      <c r="B36" s="200"/>
      <c r="E36" s="238" t="s">
        <v>46</v>
      </c>
      <c r="F36" s="254">
        <f>ROUND((SUM(BH118:BH152)),  2)</f>
        <v>0</v>
      </c>
      <c r="I36" s="255">
        <v>0.12</v>
      </c>
      <c r="J36" s="254">
        <f>0</f>
        <v>0</v>
      </c>
      <c r="L36" s="200"/>
    </row>
    <row r="37" spans="2:12" s="201" customFormat="1" ht="14.45" hidden="1" customHeight="1">
      <c r="B37" s="200"/>
      <c r="E37" s="238" t="s">
        <v>47</v>
      </c>
      <c r="F37" s="254">
        <f>ROUND((SUM(BI118:BI152)),  2)</f>
        <v>0</v>
      </c>
      <c r="I37" s="255">
        <v>0</v>
      </c>
      <c r="J37" s="254">
        <f>0</f>
        <v>0</v>
      </c>
      <c r="L37" s="200"/>
    </row>
    <row r="38" spans="2:12" s="201" customFormat="1" ht="6.95" hidden="1" customHeight="1">
      <c r="B38" s="200"/>
      <c r="L38" s="200"/>
    </row>
    <row r="39" spans="2:12" s="201" customFormat="1" ht="25.35" hidden="1" customHeight="1">
      <c r="B39" s="200"/>
      <c r="C39" s="256"/>
      <c r="D39" s="257" t="s">
        <v>48</v>
      </c>
      <c r="E39" s="258"/>
      <c r="F39" s="258"/>
      <c r="G39" s="259" t="s">
        <v>49</v>
      </c>
      <c r="H39" s="260" t="s">
        <v>50</v>
      </c>
      <c r="I39" s="258"/>
      <c r="J39" s="261">
        <f>SUM(J30:J37)</f>
        <v>0</v>
      </c>
      <c r="K39" s="262"/>
      <c r="L39" s="200"/>
    </row>
    <row r="40" spans="2:12" s="201" customFormat="1" ht="14.45" hidden="1" customHeight="1">
      <c r="B40" s="200"/>
      <c r="L40" s="200"/>
    </row>
    <row r="41" spans="2:12" ht="14.45" hidden="1" customHeight="1">
      <c r="B41" s="235"/>
      <c r="L41" s="235"/>
    </row>
    <row r="42" spans="2:12" ht="14.45" hidden="1" customHeight="1">
      <c r="B42" s="235"/>
      <c r="L42" s="235"/>
    </row>
    <row r="43" spans="2:12" ht="14.45" hidden="1" customHeight="1">
      <c r="B43" s="235"/>
      <c r="L43" s="235"/>
    </row>
    <row r="44" spans="2:12" ht="14.45" hidden="1" customHeight="1">
      <c r="B44" s="235"/>
      <c r="L44" s="235"/>
    </row>
    <row r="45" spans="2:12" ht="14.45" hidden="1" customHeight="1">
      <c r="B45" s="235"/>
      <c r="L45" s="235"/>
    </row>
    <row r="46" spans="2:12" ht="14.45" hidden="1" customHeight="1">
      <c r="B46" s="235"/>
      <c r="L46" s="235"/>
    </row>
    <row r="47" spans="2:12" ht="14.45" hidden="1" customHeight="1">
      <c r="B47" s="235"/>
      <c r="L47" s="235"/>
    </row>
    <row r="48" spans="2:12" ht="14.45" hidden="1" customHeight="1">
      <c r="B48" s="235"/>
      <c r="L48" s="235"/>
    </row>
    <row r="49" spans="2:12" ht="14.45" hidden="1" customHeight="1">
      <c r="B49" s="235"/>
      <c r="L49" s="235"/>
    </row>
    <row r="50" spans="2:12" s="201" customFormat="1" ht="14.45" hidden="1" customHeight="1">
      <c r="B50" s="200"/>
      <c r="D50" s="263" t="s">
        <v>51</v>
      </c>
      <c r="E50" s="264"/>
      <c r="F50" s="264"/>
      <c r="G50" s="263" t="s">
        <v>52</v>
      </c>
      <c r="H50" s="264"/>
      <c r="I50" s="264"/>
      <c r="J50" s="264"/>
      <c r="K50" s="264"/>
      <c r="L50" s="200"/>
    </row>
    <row r="51" spans="2:12" hidden="1">
      <c r="B51" s="235"/>
      <c r="L51" s="235"/>
    </row>
    <row r="52" spans="2:12" hidden="1">
      <c r="B52" s="235"/>
      <c r="L52" s="235"/>
    </row>
    <row r="53" spans="2:12" hidden="1">
      <c r="B53" s="235"/>
      <c r="L53" s="235"/>
    </row>
    <row r="54" spans="2:12" hidden="1">
      <c r="B54" s="235"/>
      <c r="L54" s="235"/>
    </row>
    <row r="55" spans="2:12" hidden="1">
      <c r="B55" s="235"/>
      <c r="L55" s="235"/>
    </row>
    <row r="56" spans="2:12" hidden="1">
      <c r="B56" s="235"/>
      <c r="L56" s="235"/>
    </row>
    <row r="57" spans="2:12" hidden="1">
      <c r="B57" s="235"/>
      <c r="L57" s="235"/>
    </row>
    <row r="58" spans="2:12" hidden="1">
      <c r="B58" s="235"/>
      <c r="L58" s="235"/>
    </row>
    <row r="59" spans="2:12" hidden="1">
      <c r="B59" s="235"/>
      <c r="L59" s="235"/>
    </row>
    <row r="60" spans="2:12" hidden="1">
      <c r="B60" s="235"/>
      <c r="L60" s="235"/>
    </row>
    <row r="61" spans="2:12" s="201" customFormat="1" ht="12.75" hidden="1">
      <c r="B61" s="200"/>
      <c r="D61" s="265" t="s">
        <v>53</v>
      </c>
      <c r="E61" s="266"/>
      <c r="F61" s="267" t="s">
        <v>54</v>
      </c>
      <c r="G61" s="265" t="s">
        <v>53</v>
      </c>
      <c r="H61" s="266"/>
      <c r="I61" s="266"/>
      <c r="J61" s="268" t="s">
        <v>54</v>
      </c>
      <c r="K61" s="266"/>
      <c r="L61" s="200"/>
    </row>
    <row r="62" spans="2:12" hidden="1">
      <c r="B62" s="235"/>
      <c r="L62" s="235"/>
    </row>
    <row r="63" spans="2:12" hidden="1">
      <c r="B63" s="235"/>
      <c r="L63" s="235"/>
    </row>
    <row r="64" spans="2:12" hidden="1">
      <c r="B64" s="235"/>
      <c r="L64" s="235"/>
    </row>
    <row r="65" spans="2:12" s="201" customFormat="1" ht="12.75" hidden="1">
      <c r="B65" s="200"/>
      <c r="D65" s="263" t="s">
        <v>55</v>
      </c>
      <c r="E65" s="264"/>
      <c r="F65" s="264"/>
      <c r="G65" s="263" t="s">
        <v>56</v>
      </c>
      <c r="H65" s="264"/>
      <c r="I65" s="264"/>
      <c r="J65" s="264"/>
      <c r="K65" s="264"/>
      <c r="L65" s="200"/>
    </row>
    <row r="66" spans="2:12" hidden="1">
      <c r="B66" s="235"/>
      <c r="L66" s="235"/>
    </row>
    <row r="67" spans="2:12" hidden="1">
      <c r="B67" s="235"/>
      <c r="L67" s="235"/>
    </row>
    <row r="68" spans="2:12" hidden="1">
      <c r="B68" s="235"/>
      <c r="L68" s="235"/>
    </row>
    <row r="69" spans="2:12" hidden="1">
      <c r="B69" s="235"/>
      <c r="L69" s="235"/>
    </row>
    <row r="70" spans="2:12" hidden="1">
      <c r="B70" s="235"/>
      <c r="L70" s="235"/>
    </row>
    <row r="71" spans="2:12" hidden="1">
      <c r="B71" s="235"/>
      <c r="L71" s="235"/>
    </row>
    <row r="72" spans="2:12" hidden="1">
      <c r="B72" s="235"/>
      <c r="L72" s="235"/>
    </row>
    <row r="73" spans="2:12" hidden="1">
      <c r="B73" s="235"/>
      <c r="L73" s="235"/>
    </row>
    <row r="74" spans="2:12" hidden="1">
      <c r="B74" s="235"/>
      <c r="L74" s="235"/>
    </row>
    <row r="75" spans="2:12" hidden="1">
      <c r="B75" s="235"/>
      <c r="L75" s="235"/>
    </row>
    <row r="76" spans="2:12" s="201" customFormat="1" ht="12.75" hidden="1">
      <c r="B76" s="200"/>
      <c r="D76" s="265" t="s">
        <v>53</v>
      </c>
      <c r="E76" s="266"/>
      <c r="F76" s="267" t="s">
        <v>54</v>
      </c>
      <c r="G76" s="265" t="s">
        <v>53</v>
      </c>
      <c r="H76" s="266"/>
      <c r="I76" s="266"/>
      <c r="J76" s="268" t="s">
        <v>54</v>
      </c>
      <c r="K76" s="266"/>
      <c r="L76" s="200"/>
    </row>
    <row r="77" spans="2:12" s="201" customFormat="1" ht="14.45" hidden="1" customHeight="1">
      <c r="B77" s="198"/>
      <c r="C77" s="199"/>
      <c r="D77" s="199"/>
      <c r="E77" s="199"/>
      <c r="F77" s="199"/>
      <c r="G77" s="199"/>
      <c r="H77" s="199"/>
      <c r="I77" s="199"/>
      <c r="J77" s="199"/>
      <c r="K77" s="199"/>
      <c r="L77" s="200"/>
    </row>
    <row r="78" spans="2:12" hidden="1"/>
    <row r="79" spans="2:12" hidden="1"/>
    <row r="80" spans="2:12" hidden="1"/>
    <row r="81" spans="2:47" s="201" customFormat="1" ht="6.95" customHeight="1">
      <c r="B81" s="269"/>
      <c r="C81" s="270"/>
      <c r="D81" s="270"/>
      <c r="E81" s="270"/>
      <c r="F81" s="270"/>
      <c r="G81" s="270"/>
      <c r="H81" s="270"/>
      <c r="I81" s="270"/>
      <c r="J81" s="270"/>
      <c r="K81" s="270"/>
      <c r="L81" s="200"/>
    </row>
    <row r="82" spans="2:47" s="201" customFormat="1" ht="24.95" customHeight="1">
      <c r="B82" s="200"/>
      <c r="C82" s="236" t="s">
        <v>116</v>
      </c>
      <c r="L82" s="200"/>
    </row>
    <row r="83" spans="2:47" s="201" customFormat="1" ht="6.95" customHeight="1">
      <c r="B83" s="200"/>
      <c r="L83" s="200"/>
    </row>
    <row r="84" spans="2:47" s="201" customFormat="1" ht="12" customHeight="1">
      <c r="B84" s="200"/>
      <c r="C84" s="238" t="s">
        <v>13</v>
      </c>
      <c r="L84" s="200"/>
    </row>
    <row r="85" spans="2:47" s="201" customFormat="1" ht="16.5" customHeight="1">
      <c r="B85" s="200"/>
      <c r="E85" s="239" t="str">
        <f>E7</f>
        <v>CERMNA-224-BYT-8</v>
      </c>
      <c r="F85" s="240"/>
      <c r="G85" s="240"/>
      <c r="H85" s="240"/>
      <c r="L85" s="200"/>
    </row>
    <row r="86" spans="2:47" s="201" customFormat="1" ht="12" customHeight="1">
      <c r="B86" s="200"/>
      <c r="C86" s="238" t="s">
        <v>113</v>
      </c>
      <c r="L86" s="200"/>
    </row>
    <row r="87" spans="2:47" s="201" customFormat="1" ht="16.5" customHeight="1">
      <c r="B87" s="200"/>
      <c r="E87" s="241" t="str">
        <f>E9</f>
        <v>10 - DVEŘE, OKNA</v>
      </c>
      <c r="F87" s="242"/>
      <c r="G87" s="242"/>
      <c r="H87" s="242"/>
      <c r="L87" s="200"/>
    </row>
    <row r="88" spans="2:47" s="201" customFormat="1" ht="6.95" customHeight="1">
      <c r="B88" s="200"/>
      <c r="L88" s="200"/>
    </row>
    <row r="89" spans="2:47" s="201" customFormat="1" ht="12" customHeight="1">
      <c r="B89" s="200"/>
      <c r="C89" s="238" t="s">
        <v>18</v>
      </c>
      <c r="F89" s="243" t="str">
        <f>F12</f>
        <v>Dolní Čermná 224, okr. Ústí n. Orlicí</v>
      </c>
      <c r="I89" s="238" t="s">
        <v>20</v>
      </c>
      <c r="J89" s="244" t="str">
        <f>IF(J12="","",J12)</f>
        <v>16. 1. 2025</v>
      </c>
      <c r="L89" s="200"/>
    </row>
    <row r="90" spans="2:47" s="201" customFormat="1" ht="6.95" customHeight="1">
      <c r="B90" s="200"/>
      <c r="L90" s="200"/>
    </row>
    <row r="91" spans="2:47" s="201" customFormat="1" ht="15.2" customHeight="1">
      <c r="B91" s="200"/>
      <c r="C91" s="238" t="s">
        <v>22</v>
      </c>
      <c r="F91" s="243" t="str">
        <f>E15</f>
        <v>Dětský domov Dolní Čermná</v>
      </c>
      <c r="I91" s="238" t="s">
        <v>29</v>
      </c>
      <c r="J91" s="271" t="str">
        <f>E21</f>
        <v>vs-studio s.r.o.</v>
      </c>
      <c r="L91" s="200"/>
    </row>
    <row r="92" spans="2:47" s="201" customFormat="1" ht="15.2" customHeight="1">
      <c r="B92" s="200"/>
      <c r="C92" s="238" t="s">
        <v>27</v>
      </c>
      <c r="F92" s="243" t="str">
        <f>IF(E18="","",E18)</f>
        <v xml:space="preserve"> </v>
      </c>
      <c r="I92" s="238" t="s">
        <v>33</v>
      </c>
      <c r="J92" s="271" t="str">
        <f>E24</f>
        <v>Jaroslav Klíma</v>
      </c>
      <c r="L92" s="200"/>
    </row>
    <row r="93" spans="2:47" s="201" customFormat="1" ht="10.35" customHeight="1">
      <c r="B93" s="200"/>
      <c r="L93" s="200"/>
    </row>
    <row r="94" spans="2:47" s="201" customFormat="1" ht="29.25" customHeight="1">
      <c r="B94" s="200"/>
      <c r="C94" s="272" t="s">
        <v>117</v>
      </c>
      <c r="D94" s="256"/>
      <c r="E94" s="256"/>
      <c r="F94" s="256"/>
      <c r="G94" s="256"/>
      <c r="H94" s="256"/>
      <c r="I94" s="256"/>
      <c r="J94" s="273" t="s">
        <v>118</v>
      </c>
      <c r="K94" s="256"/>
      <c r="L94" s="200"/>
    </row>
    <row r="95" spans="2:47" s="201" customFormat="1" ht="10.35" customHeight="1">
      <c r="B95" s="200"/>
      <c r="L95" s="200"/>
    </row>
    <row r="96" spans="2:47" s="201" customFormat="1" ht="22.9" customHeight="1">
      <c r="B96" s="200"/>
      <c r="C96" s="274" t="s">
        <v>119</v>
      </c>
      <c r="J96" s="251">
        <f>J118</f>
        <v>0</v>
      </c>
      <c r="L96" s="200"/>
      <c r="AU96" s="210" t="s">
        <v>120</v>
      </c>
    </row>
    <row r="97" spans="2:12" s="276" customFormat="1" ht="24.95" customHeight="1">
      <c r="B97" s="275"/>
      <c r="D97" s="277" t="s">
        <v>124</v>
      </c>
      <c r="E97" s="278"/>
      <c r="F97" s="278"/>
      <c r="G97" s="278"/>
      <c r="H97" s="278"/>
      <c r="I97" s="278"/>
      <c r="J97" s="279">
        <f>J119</f>
        <v>0</v>
      </c>
      <c r="L97" s="275"/>
    </row>
    <row r="98" spans="2:12" s="281" customFormat="1" ht="19.899999999999999" customHeight="1">
      <c r="B98" s="280"/>
      <c r="D98" s="282" t="s">
        <v>127</v>
      </c>
      <c r="E98" s="283"/>
      <c r="F98" s="283"/>
      <c r="G98" s="283"/>
      <c r="H98" s="283"/>
      <c r="I98" s="283"/>
      <c r="J98" s="284">
        <f>J120</f>
        <v>0</v>
      </c>
      <c r="L98" s="280"/>
    </row>
    <row r="99" spans="2:12" s="201" customFormat="1" ht="21.75" customHeight="1">
      <c r="B99" s="200"/>
      <c r="L99" s="200"/>
    </row>
    <row r="100" spans="2:12" s="201" customFormat="1" ht="6.95" customHeight="1">
      <c r="B100" s="198"/>
      <c r="C100" s="199"/>
      <c r="D100" s="199"/>
      <c r="E100" s="199"/>
      <c r="F100" s="199"/>
      <c r="G100" s="199"/>
      <c r="H100" s="199"/>
      <c r="I100" s="199"/>
      <c r="J100" s="199"/>
      <c r="K100" s="199"/>
      <c r="L100" s="200"/>
    </row>
    <row r="104" spans="2:12" s="201" customFormat="1" ht="6.95" customHeight="1">
      <c r="B104" s="269"/>
      <c r="C104" s="270"/>
      <c r="D104" s="270"/>
      <c r="E104" s="270"/>
      <c r="F104" s="270"/>
      <c r="G104" s="270"/>
      <c r="H104" s="270"/>
      <c r="I104" s="270"/>
      <c r="J104" s="270"/>
      <c r="K104" s="270"/>
      <c r="L104" s="200"/>
    </row>
    <row r="105" spans="2:12" s="201" customFormat="1" ht="24.95" customHeight="1">
      <c r="B105" s="200"/>
      <c r="C105" s="236" t="s">
        <v>132</v>
      </c>
      <c r="L105" s="200"/>
    </row>
    <row r="106" spans="2:12" s="201" customFormat="1" ht="6.95" customHeight="1">
      <c r="B106" s="200"/>
      <c r="L106" s="200"/>
    </row>
    <row r="107" spans="2:12" s="201" customFormat="1" ht="12" customHeight="1">
      <c r="B107" s="200"/>
      <c r="C107" s="238" t="s">
        <v>13</v>
      </c>
      <c r="L107" s="200"/>
    </row>
    <row r="108" spans="2:12" s="201" customFormat="1" ht="16.5" customHeight="1">
      <c r="B108" s="200"/>
      <c r="E108" s="239" t="str">
        <f>E7</f>
        <v>CERMNA-224-BYT-8</v>
      </c>
      <c r="F108" s="240"/>
      <c r="G108" s="240"/>
      <c r="H108" s="240"/>
      <c r="L108" s="200"/>
    </row>
    <row r="109" spans="2:12" s="201" customFormat="1" ht="12" customHeight="1">
      <c r="B109" s="200"/>
      <c r="C109" s="238" t="s">
        <v>113</v>
      </c>
      <c r="L109" s="200"/>
    </row>
    <row r="110" spans="2:12" s="201" customFormat="1" ht="16.5" customHeight="1">
      <c r="B110" s="200"/>
      <c r="E110" s="241" t="str">
        <f>E9</f>
        <v>10 - DVEŘE, OKNA</v>
      </c>
      <c r="F110" s="242"/>
      <c r="G110" s="242"/>
      <c r="H110" s="242"/>
      <c r="L110" s="200"/>
    </row>
    <row r="111" spans="2:12" s="201" customFormat="1" ht="6.95" customHeight="1">
      <c r="B111" s="200"/>
      <c r="L111" s="200"/>
    </row>
    <row r="112" spans="2:12" s="201" customFormat="1" ht="12" customHeight="1">
      <c r="B112" s="200"/>
      <c r="C112" s="238" t="s">
        <v>18</v>
      </c>
      <c r="F112" s="243" t="str">
        <f>F12</f>
        <v>Dolní Čermná 224, okr. Ústí n. Orlicí</v>
      </c>
      <c r="I112" s="238" t="s">
        <v>20</v>
      </c>
      <c r="J112" s="244" t="str">
        <f>IF(J12="","",J12)</f>
        <v>16. 1. 2025</v>
      </c>
      <c r="L112" s="200"/>
    </row>
    <row r="113" spans="2:65" s="201" customFormat="1" ht="6.95" customHeight="1">
      <c r="B113" s="200"/>
      <c r="L113" s="200"/>
    </row>
    <row r="114" spans="2:65" s="201" customFormat="1" ht="15.2" customHeight="1">
      <c r="B114" s="200"/>
      <c r="C114" s="238" t="s">
        <v>22</v>
      </c>
      <c r="F114" s="243" t="str">
        <f>E15</f>
        <v>Dětský domov Dolní Čermná</v>
      </c>
      <c r="I114" s="238" t="s">
        <v>29</v>
      </c>
      <c r="J114" s="271" t="str">
        <f>E21</f>
        <v>vs-studio s.r.o.</v>
      </c>
      <c r="L114" s="200"/>
    </row>
    <row r="115" spans="2:65" s="201" customFormat="1" ht="15.2" customHeight="1">
      <c r="B115" s="200"/>
      <c r="C115" s="238" t="s">
        <v>27</v>
      </c>
      <c r="F115" s="243" t="str">
        <f>IF(E18="","",E18)</f>
        <v xml:space="preserve"> </v>
      </c>
      <c r="I115" s="238" t="s">
        <v>33</v>
      </c>
      <c r="J115" s="271" t="str">
        <f>E24</f>
        <v>Jaroslav Klíma</v>
      </c>
      <c r="L115" s="200"/>
    </row>
    <row r="116" spans="2:65" s="201" customFormat="1" ht="10.35" customHeight="1">
      <c r="B116" s="200"/>
      <c r="L116" s="200"/>
    </row>
    <row r="117" spans="2:65" s="292" customFormat="1" ht="29.25" customHeight="1">
      <c r="B117" s="285"/>
      <c r="C117" s="286" t="s">
        <v>133</v>
      </c>
      <c r="D117" s="287" t="s">
        <v>63</v>
      </c>
      <c r="E117" s="287" t="s">
        <v>59</v>
      </c>
      <c r="F117" s="287" t="s">
        <v>60</v>
      </c>
      <c r="G117" s="287" t="s">
        <v>134</v>
      </c>
      <c r="H117" s="287" t="s">
        <v>135</v>
      </c>
      <c r="I117" s="287" t="s">
        <v>136</v>
      </c>
      <c r="J117" s="287" t="s">
        <v>118</v>
      </c>
      <c r="K117" s="288" t="s">
        <v>137</v>
      </c>
      <c r="L117" s="285"/>
      <c r="M117" s="289" t="s">
        <v>1</v>
      </c>
      <c r="N117" s="290" t="s">
        <v>42</v>
      </c>
      <c r="O117" s="290" t="s">
        <v>138</v>
      </c>
      <c r="P117" s="290" t="s">
        <v>139</v>
      </c>
      <c r="Q117" s="290" t="s">
        <v>140</v>
      </c>
      <c r="R117" s="290" t="s">
        <v>141</v>
      </c>
      <c r="S117" s="290" t="s">
        <v>142</v>
      </c>
      <c r="T117" s="291" t="s">
        <v>143</v>
      </c>
    </row>
    <row r="118" spans="2:65" s="201" customFormat="1" ht="22.9" customHeight="1">
      <c r="B118" s="200"/>
      <c r="C118" s="293" t="s">
        <v>144</v>
      </c>
      <c r="J118" s="294">
        <f>BK118</f>
        <v>0</v>
      </c>
      <c r="L118" s="200"/>
      <c r="M118" s="295"/>
      <c r="N118" s="249"/>
      <c r="O118" s="249"/>
      <c r="P118" s="296">
        <f>P119</f>
        <v>44.949300000000001</v>
      </c>
      <c r="Q118" s="249"/>
      <c r="R118" s="296">
        <f>R119</f>
        <v>0.50530399999999998</v>
      </c>
      <c r="S118" s="249"/>
      <c r="T118" s="297">
        <f>T119</f>
        <v>0</v>
      </c>
      <c r="AT118" s="210" t="s">
        <v>77</v>
      </c>
      <c r="AU118" s="210" t="s">
        <v>120</v>
      </c>
      <c r="BK118" s="298">
        <f>BK119</f>
        <v>0</v>
      </c>
    </row>
    <row r="119" spans="2:65" s="217" customFormat="1" ht="25.9" customHeight="1">
      <c r="B119" s="218"/>
      <c r="D119" s="219" t="s">
        <v>77</v>
      </c>
      <c r="E119" s="227" t="s">
        <v>201</v>
      </c>
      <c r="F119" s="227" t="s">
        <v>202</v>
      </c>
      <c r="J119" s="228">
        <f>BK119</f>
        <v>0</v>
      </c>
      <c r="L119" s="218"/>
      <c r="M119" s="222"/>
      <c r="P119" s="223">
        <f>P120</f>
        <v>44.949300000000001</v>
      </c>
      <c r="R119" s="223">
        <f>R120</f>
        <v>0.50530399999999998</v>
      </c>
      <c r="T119" s="224">
        <f>T120</f>
        <v>0</v>
      </c>
      <c r="AR119" s="219" t="s">
        <v>109</v>
      </c>
      <c r="AT119" s="225" t="s">
        <v>77</v>
      </c>
      <c r="AU119" s="225" t="s">
        <v>78</v>
      </c>
      <c r="AY119" s="219" t="s">
        <v>147</v>
      </c>
      <c r="BK119" s="226">
        <f>BK120</f>
        <v>0</v>
      </c>
    </row>
    <row r="120" spans="2:65" s="217" customFormat="1" ht="22.9" customHeight="1">
      <c r="B120" s="218"/>
      <c r="D120" s="219" t="s">
        <v>77</v>
      </c>
      <c r="E120" s="220" t="s">
        <v>236</v>
      </c>
      <c r="F120" s="220" t="s">
        <v>237</v>
      </c>
      <c r="J120" s="221">
        <f>BK120</f>
        <v>0</v>
      </c>
      <c r="L120" s="218"/>
      <c r="M120" s="222"/>
      <c r="P120" s="223">
        <f>SUM(P121:P152)</f>
        <v>44.949300000000001</v>
      </c>
      <c r="R120" s="223">
        <f>SUM(R121:R152)</f>
        <v>0.50530399999999998</v>
      </c>
      <c r="T120" s="224">
        <f>SUM(T121:T152)</f>
        <v>0</v>
      </c>
      <c r="AR120" s="219" t="s">
        <v>109</v>
      </c>
      <c r="AT120" s="225" t="s">
        <v>77</v>
      </c>
      <c r="AU120" s="225" t="s">
        <v>86</v>
      </c>
      <c r="AY120" s="219" t="s">
        <v>147</v>
      </c>
      <c r="BK120" s="226">
        <f>SUM(BK121:BK152)</f>
        <v>0</v>
      </c>
    </row>
    <row r="121" spans="2:65" s="201" customFormat="1" ht="24.2" customHeight="1">
      <c r="B121" s="200"/>
      <c r="C121" s="212" t="s">
        <v>86</v>
      </c>
      <c r="D121" s="213" t="s">
        <v>150</v>
      </c>
      <c r="E121" s="214" t="s">
        <v>404</v>
      </c>
      <c r="F121" s="204" t="s">
        <v>405</v>
      </c>
      <c r="G121" s="215" t="s">
        <v>161</v>
      </c>
      <c r="H121" s="216">
        <v>7.65</v>
      </c>
      <c r="I121" s="144">
        <v>0</v>
      </c>
      <c r="J121" s="203">
        <f>ROUND(I121*H121,2)</f>
        <v>0</v>
      </c>
      <c r="K121" s="204" t="s">
        <v>214</v>
      </c>
      <c r="L121" s="200"/>
      <c r="M121" s="205" t="s">
        <v>1</v>
      </c>
      <c r="N121" s="206" t="s">
        <v>44</v>
      </c>
      <c r="O121" s="207">
        <v>1.6879999999999999</v>
      </c>
      <c r="P121" s="207">
        <f>O121*H121</f>
        <v>12.9132</v>
      </c>
      <c r="Q121" s="207">
        <v>2.5999999999999998E-4</v>
      </c>
      <c r="R121" s="207">
        <f>Q121*H121</f>
        <v>1.9889999999999999E-3</v>
      </c>
      <c r="S121" s="207">
        <v>0</v>
      </c>
      <c r="T121" s="208">
        <f>S121*H121</f>
        <v>0</v>
      </c>
      <c r="AR121" s="209" t="s">
        <v>208</v>
      </c>
      <c r="AT121" s="209" t="s">
        <v>150</v>
      </c>
      <c r="AU121" s="209" t="s">
        <v>109</v>
      </c>
      <c r="AY121" s="210" t="s">
        <v>147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210" t="s">
        <v>109</v>
      </c>
      <c r="BK121" s="211">
        <f>ROUND(I121*H121,2)</f>
        <v>0</v>
      </c>
      <c r="BL121" s="210" t="s">
        <v>208</v>
      </c>
      <c r="BM121" s="209" t="s">
        <v>406</v>
      </c>
    </row>
    <row r="122" spans="2:65" s="183" customFormat="1">
      <c r="B122" s="182"/>
      <c r="D122" s="184" t="s">
        <v>157</v>
      </c>
      <c r="E122" s="185" t="s">
        <v>1</v>
      </c>
      <c r="F122" s="186" t="s">
        <v>407</v>
      </c>
      <c r="H122" s="187">
        <v>7.65</v>
      </c>
      <c r="L122" s="182"/>
      <c r="M122" s="188"/>
      <c r="T122" s="189"/>
      <c r="AT122" s="185" t="s">
        <v>157</v>
      </c>
      <c r="AU122" s="185" t="s">
        <v>109</v>
      </c>
      <c r="AV122" s="183" t="s">
        <v>109</v>
      </c>
      <c r="AW122" s="183" t="s">
        <v>32</v>
      </c>
      <c r="AX122" s="183" t="s">
        <v>86</v>
      </c>
      <c r="AY122" s="185" t="s">
        <v>147</v>
      </c>
    </row>
    <row r="123" spans="2:65" s="201" customFormat="1" ht="16.5" customHeight="1">
      <c r="B123" s="200"/>
      <c r="C123" s="301" t="s">
        <v>109</v>
      </c>
      <c r="D123" s="302" t="s">
        <v>346</v>
      </c>
      <c r="E123" s="303" t="s">
        <v>408</v>
      </c>
      <c r="F123" s="300" t="s">
        <v>409</v>
      </c>
      <c r="G123" s="304" t="s">
        <v>161</v>
      </c>
      <c r="H123" s="305">
        <v>7.65</v>
      </c>
      <c r="I123" s="144">
        <v>0</v>
      </c>
      <c r="J123" s="299">
        <f>ROUND(I123*H123,2)</f>
        <v>0</v>
      </c>
      <c r="K123" s="300" t="s">
        <v>214</v>
      </c>
      <c r="L123" s="309"/>
      <c r="M123" s="310" t="s">
        <v>1</v>
      </c>
      <c r="N123" s="311" t="s">
        <v>44</v>
      </c>
      <c r="O123" s="207">
        <v>0</v>
      </c>
      <c r="P123" s="207">
        <f>O123*H123</f>
        <v>0</v>
      </c>
      <c r="Q123" s="207">
        <v>3.9579999999999997E-2</v>
      </c>
      <c r="R123" s="207">
        <f>Q123*H123</f>
        <v>0.30278699999999997</v>
      </c>
      <c r="S123" s="207">
        <v>0</v>
      </c>
      <c r="T123" s="208">
        <f>S123*H123</f>
        <v>0</v>
      </c>
      <c r="AR123" s="209" t="s">
        <v>349</v>
      </c>
      <c r="AT123" s="209" t="s">
        <v>346</v>
      </c>
      <c r="AU123" s="209" t="s">
        <v>109</v>
      </c>
      <c r="AY123" s="210" t="s">
        <v>147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210" t="s">
        <v>109</v>
      </c>
      <c r="BK123" s="211">
        <f>ROUND(I123*H123,2)</f>
        <v>0</v>
      </c>
      <c r="BL123" s="210" t="s">
        <v>208</v>
      </c>
      <c r="BM123" s="209" t="s">
        <v>410</v>
      </c>
    </row>
    <row r="124" spans="2:65" s="183" customFormat="1">
      <c r="B124" s="182"/>
      <c r="D124" s="184" t="s">
        <v>157</v>
      </c>
      <c r="E124" s="185" t="s">
        <v>1</v>
      </c>
      <c r="F124" s="186" t="s">
        <v>407</v>
      </c>
      <c r="H124" s="187">
        <v>7.65</v>
      </c>
      <c r="L124" s="182"/>
      <c r="M124" s="188"/>
      <c r="T124" s="189"/>
      <c r="AT124" s="185" t="s">
        <v>157</v>
      </c>
      <c r="AU124" s="185" t="s">
        <v>109</v>
      </c>
      <c r="AV124" s="183" t="s">
        <v>109</v>
      </c>
      <c r="AW124" s="183" t="s">
        <v>32</v>
      </c>
      <c r="AX124" s="183" t="s">
        <v>86</v>
      </c>
      <c r="AY124" s="185" t="s">
        <v>147</v>
      </c>
    </row>
    <row r="125" spans="2:65" s="201" customFormat="1" ht="24.2" customHeight="1">
      <c r="B125" s="200"/>
      <c r="C125" s="212" t="s">
        <v>164</v>
      </c>
      <c r="D125" s="213" t="s">
        <v>150</v>
      </c>
      <c r="E125" s="214" t="s">
        <v>411</v>
      </c>
      <c r="F125" s="204" t="s">
        <v>412</v>
      </c>
      <c r="G125" s="215" t="s">
        <v>222</v>
      </c>
      <c r="H125" s="216">
        <v>3</v>
      </c>
      <c r="I125" s="144">
        <v>0</v>
      </c>
      <c r="J125" s="203">
        <f>ROUND(I125*H125,2)</f>
        <v>0</v>
      </c>
      <c r="K125" s="204" t="s">
        <v>214</v>
      </c>
      <c r="L125" s="200"/>
      <c r="M125" s="205" t="s">
        <v>1</v>
      </c>
      <c r="N125" s="206" t="s">
        <v>44</v>
      </c>
      <c r="O125" s="207">
        <v>1.764</v>
      </c>
      <c r="P125" s="207">
        <f>O125*H125</f>
        <v>5.2919999999999998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AR125" s="209" t="s">
        <v>208</v>
      </c>
      <c r="AT125" s="209" t="s">
        <v>150</v>
      </c>
      <c r="AU125" s="209" t="s">
        <v>109</v>
      </c>
      <c r="AY125" s="210" t="s">
        <v>147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210" t="s">
        <v>109</v>
      </c>
      <c r="BK125" s="211">
        <f>ROUND(I125*H125,2)</f>
        <v>0</v>
      </c>
      <c r="BL125" s="210" t="s">
        <v>208</v>
      </c>
      <c r="BM125" s="209" t="s">
        <v>413</v>
      </c>
    </row>
    <row r="126" spans="2:65" s="183" customFormat="1">
      <c r="B126" s="182"/>
      <c r="D126" s="184" t="s">
        <v>157</v>
      </c>
      <c r="E126" s="185" t="s">
        <v>1</v>
      </c>
      <c r="F126" s="186" t="s">
        <v>414</v>
      </c>
      <c r="H126" s="187">
        <v>3</v>
      </c>
      <c r="L126" s="182"/>
      <c r="M126" s="188"/>
      <c r="T126" s="189"/>
      <c r="AT126" s="185" t="s">
        <v>157</v>
      </c>
      <c r="AU126" s="185" t="s">
        <v>109</v>
      </c>
      <c r="AV126" s="183" t="s">
        <v>109</v>
      </c>
      <c r="AW126" s="183" t="s">
        <v>32</v>
      </c>
      <c r="AX126" s="183" t="s">
        <v>86</v>
      </c>
      <c r="AY126" s="185" t="s">
        <v>147</v>
      </c>
    </row>
    <row r="127" spans="2:65" s="201" customFormat="1" ht="21.75" customHeight="1">
      <c r="B127" s="200"/>
      <c r="C127" s="301" t="s">
        <v>155</v>
      </c>
      <c r="D127" s="302" t="s">
        <v>346</v>
      </c>
      <c r="E127" s="303" t="s">
        <v>415</v>
      </c>
      <c r="F127" s="300" t="s">
        <v>416</v>
      </c>
      <c r="G127" s="304" t="s">
        <v>222</v>
      </c>
      <c r="H127" s="305">
        <v>1</v>
      </c>
      <c r="I127" s="144">
        <v>0</v>
      </c>
      <c r="J127" s="299">
        <f>ROUND(I127*H127,2)</f>
        <v>0</v>
      </c>
      <c r="K127" s="300" t="s">
        <v>214</v>
      </c>
      <c r="L127" s="309"/>
      <c r="M127" s="310" t="s">
        <v>1</v>
      </c>
      <c r="N127" s="311" t="s">
        <v>44</v>
      </c>
      <c r="O127" s="207">
        <v>0</v>
      </c>
      <c r="P127" s="207">
        <f>O127*H127</f>
        <v>0</v>
      </c>
      <c r="Q127" s="207">
        <v>1.6E-2</v>
      </c>
      <c r="R127" s="207">
        <f>Q127*H127</f>
        <v>1.6E-2</v>
      </c>
      <c r="S127" s="207">
        <v>0</v>
      </c>
      <c r="T127" s="208">
        <f>S127*H127</f>
        <v>0</v>
      </c>
      <c r="AR127" s="209" t="s">
        <v>349</v>
      </c>
      <c r="AT127" s="209" t="s">
        <v>346</v>
      </c>
      <c r="AU127" s="209" t="s">
        <v>109</v>
      </c>
      <c r="AY127" s="210" t="s">
        <v>147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210" t="s">
        <v>109</v>
      </c>
      <c r="BK127" s="211">
        <f>ROUND(I127*H127,2)</f>
        <v>0</v>
      </c>
      <c r="BL127" s="210" t="s">
        <v>208</v>
      </c>
      <c r="BM127" s="209" t="s">
        <v>417</v>
      </c>
    </row>
    <row r="128" spans="2:65" s="183" customFormat="1">
      <c r="B128" s="182"/>
      <c r="D128" s="184" t="s">
        <v>157</v>
      </c>
      <c r="E128" s="185" t="s">
        <v>1</v>
      </c>
      <c r="F128" s="186" t="s">
        <v>418</v>
      </c>
      <c r="H128" s="187">
        <v>1</v>
      </c>
      <c r="L128" s="182"/>
      <c r="M128" s="188"/>
      <c r="T128" s="189"/>
      <c r="AT128" s="185" t="s">
        <v>157</v>
      </c>
      <c r="AU128" s="185" t="s">
        <v>109</v>
      </c>
      <c r="AV128" s="183" t="s">
        <v>109</v>
      </c>
      <c r="AW128" s="183" t="s">
        <v>32</v>
      </c>
      <c r="AX128" s="183" t="s">
        <v>86</v>
      </c>
      <c r="AY128" s="185" t="s">
        <v>147</v>
      </c>
    </row>
    <row r="129" spans="2:65" s="201" customFormat="1" ht="21.75" customHeight="1">
      <c r="B129" s="200"/>
      <c r="C129" s="301" t="s">
        <v>173</v>
      </c>
      <c r="D129" s="302" t="s">
        <v>346</v>
      </c>
      <c r="E129" s="303" t="s">
        <v>419</v>
      </c>
      <c r="F129" s="300" t="s">
        <v>420</v>
      </c>
      <c r="G129" s="304" t="s">
        <v>222</v>
      </c>
      <c r="H129" s="305">
        <v>2</v>
      </c>
      <c r="I129" s="144">
        <v>0</v>
      </c>
      <c r="J129" s="299">
        <f>ROUND(I129*H129,2)</f>
        <v>0</v>
      </c>
      <c r="K129" s="300" t="s">
        <v>214</v>
      </c>
      <c r="L129" s="309"/>
      <c r="M129" s="310" t="s">
        <v>1</v>
      </c>
      <c r="N129" s="311" t="s">
        <v>44</v>
      </c>
      <c r="O129" s="207">
        <v>0</v>
      </c>
      <c r="P129" s="207">
        <f>O129*H129</f>
        <v>0</v>
      </c>
      <c r="Q129" s="207">
        <v>1.95E-2</v>
      </c>
      <c r="R129" s="207">
        <f>Q129*H129</f>
        <v>3.9E-2</v>
      </c>
      <c r="S129" s="207">
        <v>0</v>
      </c>
      <c r="T129" s="208">
        <f>S129*H129</f>
        <v>0</v>
      </c>
      <c r="AR129" s="209" t="s">
        <v>349</v>
      </c>
      <c r="AT129" s="209" t="s">
        <v>346</v>
      </c>
      <c r="AU129" s="209" t="s">
        <v>109</v>
      </c>
      <c r="AY129" s="210" t="s">
        <v>147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210" t="s">
        <v>109</v>
      </c>
      <c r="BK129" s="211">
        <f>ROUND(I129*H129,2)</f>
        <v>0</v>
      </c>
      <c r="BL129" s="210" t="s">
        <v>208</v>
      </c>
      <c r="BM129" s="209" t="s">
        <v>421</v>
      </c>
    </row>
    <row r="130" spans="2:65" s="183" customFormat="1">
      <c r="B130" s="182"/>
      <c r="D130" s="184" t="s">
        <v>157</v>
      </c>
      <c r="E130" s="185" t="s">
        <v>1</v>
      </c>
      <c r="F130" s="186" t="s">
        <v>422</v>
      </c>
      <c r="H130" s="187">
        <v>2</v>
      </c>
      <c r="L130" s="182"/>
      <c r="M130" s="188"/>
      <c r="T130" s="189"/>
      <c r="AT130" s="185" t="s">
        <v>157</v>
      </c>
      <c r="AU130" s="185" t="s">
        <v>109</v>
      </c>
      <c r="AV130" s="183" t="s">
        <v>109</v>
      </c>
      <c r="AW130" s="183" t="s">
        <v>32</v>
      </c>
      <c r="AX130" s="183" t="s">
        <v>86</v>
      </c>
      <c r="AY130" s="185" t="s">
        <v>147</v>
      </c>
    </row>
    <row r="131" spans="2:65" s="201" customFormat="1" ht="21.75" customHeight="1">
      <c r="B131" s="200"/>
      <c r="C131" s="212" t="s">
        <v>183</v>
      </c>
      <c r="D131" s="213" t="s">
        <v>150</v>
      </c>
      <c r="E131" s="214" t="s">
        <v>423</v>
      </c>
      <c r="F131" s="204" t="s">
        <v>424</v>
      </c>
      <c r="G131" s="215" t="s">
        <v>222</v>
      </c>
      <c r="H131" s="216">
        <v>1</v>
      </c>
      <c r="I131" s="144">
        <v>0</v>
      </c>
      <c r="J131" s="203">
        <f>ROUND(I131*H131,2)</f>
        <v>0</v>
      </c>
      <c r="K131" s="204" t="s">
        <v>214</v>
      </c>
      <c r="L131" s="200"/>
      <c r="M131" s="205" t="s">
        <v>1</v>
      </c>
      <c r="N131" s="206" t="s">
        <v>44</v>
      </c>
      <c r="O131" s="207">
        <v>7.36</v>
      </c>
      <c r="P131" s="207">
        <f>O131*H131</f>
        <v>7.36</v>
      </c>
      <c r="Q131" s="207">
        <v>8.7000000000000001E-4</v>
      </c>
      <c r="R131" s="207">
        <f>Q131*H131</f>
        <v>8.7000000000000001E-4</v>
      </c>
      <c r="S131" s="207">
        <v>0</v>
      </c>
      <c r="T131" s="208">
        <f>S131*H131</f>
        <v>0</v>
      </c>
      <c r="AR131" s="209" t="s">
        <v>208</v>
      </c>
      <c r="AT131" s="209" t="s">
        <v>150</v>
      </c>
      <c r="AU131" s="209" t="s">
        <v>109</v>
      </c>
      <c r="AY131" s="210" t="s">
        <v>147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210" t="s">
        <v>109</v>
      </c>
      <c r="BK131" s="211">
        <f>ROUND(I131*H131,2)</f>
        <v>0</v>
      </c>
      <c r="BL131" s="210" t="s">
        <v>208</v>
      </c>
      <c r="BM131" s="209" t="s">
        <v>425</v>
      </c>
    </row>
    <row r="132" spans="2:65" s="183" customFormat="1">
      <c r="B132" s="182"/>
      <c r="D132" s="184" t="s">
        <v>157</v>
      </c>
      <c r="E132" s="185" t="s">
        <v>1</v>
      </c>
      <c r="F132" s="186" t="s">
        <v>86</v>
      </c>
      <c r="H132" s="187">
        <v>1</v>
      </c>
      <c r="L132" s="182"/>
      <c r="M132" s="188"/>
      <c r="T132" s="189"/>
      <c r="AT132" s="185" t="s">
        <v>157</v>
      </c>
      <c r="AU132" s="185" t="s">
        <v>109</v>
      </c>
      <c r="AV132" s="183" t="s">
        <v>109</v>
      </c>
      <c r="AW132" s="183" t="s">
        <v>32</v>
      </c>
      <c r="AX132" s="183" t="s">
        <v>86</v>
      </c>
      <c r="AY132" s="185" t="s">
        <v>147</v>
      </c>
    </row>
    <row r="133" spans="2:65" s="201" customFormat="1" ht="24.2" customHeight="1">
      <c r="B133" s="200"/>
      <c r="C133" s="301" t="s">
        <v>189</v>
      </c>
      <c r="D133" s="302" t="s">
        <v>346</v>
      </c>
      <c r="E133" s="303" t="s">
        <v>426</v>
      </c>
      <c r="F133" s="300" t="s">
        <v>427</v>
      </c>
      <c r="G133" s="304" t="s">
        <v>161</v>
      </c>
      <c r="H133" s="305">
        <v>1.6</v>
      </c>
      <c r="I133" s="144">
        <v>0</v>
      </c>
      <c r="J133" s="299">
        <f>ROUND(I133*H133,2)</f>
        <v>0</v>
      </c>
      <c r="K133" s="300" t="s">
        <v>214</v>
      </c>
      <c r="L133" s="309"/>
      <c r="M133" s="310" t="s">
        <v>1</v>
      </c>
      <c r="N133" s="311" t="s">
        <v>44</v>
      </c>
      <c r="O133" s="207">
        <v>0</v>
      </c>
      <c r="P133" s="207">
        <f>O133*H133</f>
        <v>0</v>
      </c>
      <c r="Q133" s="207">
        <v>2.4230000000000002E-2</v>
      </c>
      <c r="R133" s="207">
        <f>Q133*H133</f>
        <v>3.8768000000000004E-2</v>
      </c>
      <c r="S133" s="207">
        <v>0</v>
      </c>
      <c r="T133" s="208">
        <f>S133*H133</f>
        <v>0</v>
      </c>
      <c r="AR133" s="209" t="s">
        <v>349</v>
      </c>
      <c r="AT133" s="209" t="s">
        <v>346</v>
      </c>
      <c r="AU133" s="209" t="s">
        <v>109</v>
      </c>
      <c r="AY133" s="210" t="s">
        <v>147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210" t="s">
        <v>109</v>
      </c>
      <c r="BK133" s="211">
        <f>ROUND(I133*H133,2)</f>
        <v>0</v>
      </c>
      <c r="BL133" s="210" t="s">
        <v>208</v>
      </c>
      <c r="BM133" s="209" t="s">
        <v>428</v>
      </c>
    </row>
    <row r="134" spans="2:65" s="183" customFormat="1">
      <c r="B134" s="182"/>
      <c r="D134" s="184" t="s">
        <v>157</v>
      </c>
      <c r="E134" s="185" t="s">
        <v>1</v>
      </c>
      <c r="F134" s="186" t="s">
        <v>429</v>
      </c>
      <c r="H134" s="187">
        <v>1.6</v>
      </c>
      <c r="L134" s="182"/>
      <c r="M134" s="188"/>
      <c r="T134" s="189"/>
      <c r="AT134" s="185" t="s">
        <v>157</v>
      </c>
      <c r="AU134" s="185" t="s">
        <v>109</v>
      </c>
      <c r="AV134" s="183" t="s">
        <v>109</v>
      </c>
      <c r="AW134" s="183" t="s">
        <v>32</v>
      </c>
      <c r="AX134" s="183" t="s">
        <v>86</v>
      </c>
      <c r="AY134" s="185" t="s">
        <v>147</v>
      </c>
    </row>
    <row r="135" spans="2:65" s="201" customFormat="1" ht="16.5" customHeight="1">
      <c r="B135" s="200"/>
      <c r="C135" s="212" t="s">
        <v>193</v>
      </c>
      <c r="D135" s="213" t="s">
        <v>150</v>
      </c>
      <c r="E135" s="214" t="s">
        <v>430</v>
      </c>
      <c r="F135" s="204" t="s">
        <v>431</v>
      </c>
      <c r="G135" s="215" t="s">
        <v>222</v>
      </c>
      <c r="H135" s="216">
        <v>2</v>
      </c>
      <c r="I135" s="144">
        <v>0</v>
      </c>
      <c r="J135" s="203">
        <f>ROUND(I135*H135,2)</f>
        <v>0</v>
      </c>
      <c r="K135" s="204" t="s">
        <v>154</v>
      </c>
      <c r="L135" s="200"/>
      <c r="M135" s="205" t="s">
        <v>1</v>
      </c>
      <c r="N135" s="206" t="s">
        <v>44</v>
      </c>
      <c r="O135" s="207">
        <v>2.9249999999999998</v>
      </c>
      <c r="P135" s="207">
        <f>O135*H135</f>
        <v>5.85</v>
      </c>
      <c r="Q135" s="207">
        <v>4.4999999999999999E-4</v>
      </c>
      <c r="R135" s="207">
        <f>Q135*H135</f>
        <v>8.9999999999999998E-4</v>
      </c>
      <c r="S135" s="207">
        <v>0</v>
      </c>
      <c r="T135" s="208">
        <f>S135*H135</f>
        <v>0</v>
      </c>
      <c r="AR135" s="209" t="s">
        <v>208</v>
      </c>
      <c r="AT135" s="209" t="s">
        <v>150</v>
      </c>
      <c r="AU135" s="209" t="s">
        <v>109</v>
      </c>
      <c r="AY135" s="210" t="s">
        <v>147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210" t="s">
        <v>109</v>
      </c>
      <c r="BK135" s="211">
        <f>ROUND(I135*H135,2)</f>
        <v>0</v>
      </c>
      <c r="BL135" s="210" t="s">
        <v>208</v>
      </c>
      <c r="BM135" s="209" t="s">
        <v>432</v>
      </c>
    </row>
    <row r="136" spans="2:65" s="183" customFormat="1">
      <c r="B136" s="182"/>
      <c r="D136" s="184" t="s">
        <v>157</v>
      </c>
      <c r="E136" s="185" t="s">
        <v>1</v>
      </c>
      <c r="F136" s="186" t="s">
        <v>422</v>
      </c>
      <c r="H136" s="187">
        <v>2</v>
      </c>
      <c r="L136" s="182"/>
      <c r="M136" s="188"/>
      <c r="T136" s="189"/>
      <c r="AT136" s="185" t="s">
        <v>157</v>
      </c>
      <c r="AU136" s="185" t="s">
        <v>109</v>
      </c>
      <c r="AV136" s="183" t="s">
        <v>109</v>
      </c>
      <c r="AW136" s="183" t="s">
        <v>32</v>
      </c>
      <c r="AX136" s="183" t="s">
        <v>86</v>
      </c>
      <c r="AY136" s="185" t="s">
        <v>147</v>
      </c>
    </row>
    <row r="137" spans="2:65" s="201" customFormat="1" ht="21.75" customHeight="1">
      <c r="B137" s="200"/>
      <c r="C137" s="301" t="s">
        <v>148</v>
      </c>
      <c r="D137" s="302" t="s">
        <v>346</v>
      </c>
      <c r="E137" s="303" t="s">
        <v>433</v>
      </c>
      <c r="F137" s="300" t="s">
        <v>434</v>
      </c>
      <c r="G137" s="304" t="s">
        <v>222</v>
      </c>
      <c r="H137" s="305">
        <v>2</v>
      </c>
      <c r="I137" s="144">
        <v>0</v>
      </c>
      <c r="J137" s="299">
        <f>ROUND(I137*H137,2)</f>
        <v>0</v>
      </c>
      <c r="K137" s="300" t="s">
        <v>154</v>
      </c>
      <c r="L137" s="309"/>
      <c r="M137" s="310" t="s">
        <v>1</v>
      </c>
      <c r="N137" s="311" t="s">
        <v>44</v>
      </c>
      <c r="O137" s="207">
        <v>0</v>
      </c>
      <c r="P137" s="207">
        <f>O137*H137</f>
        <v>0</v>
      </c>
      <c r="Q137" s="207">
        <v>1.6E-2</v>
      </c>
      <c r="R137" s="207">
        <f>Q137*H137</f>
        <v>3.2000000000000001E-2</v>
      </c>
      <c r="S137" s="207">
        <v>0</v>
      </c>
      <c r="T137" s="208">
        <f>S137*H137</f>
        <v>0</v>
      </c>
      <c r="AR137" s="209" t="s">
        <v>349</v>
      </c>
      <c r="AT137" s="209" t="s">
        <v>346</v>
      </c>
      <c r="AU137" s="209" t="s">
        <v>109</v>
      </c>
      <c r="AY137" s="210" t="s">
        <v>147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210" t="s">
        <v>109</v>
      </c>
      <c r="BK137" s="211">
        <f>ROUND(I137*H137,2)</f>
        <v>0</v>
      </c>
      <c r="BL137" s="210" t="s">
        <v>208</v>
      </c>
      <c r="BM137" s="209" t="s">
        <v>435</v>
      </c>
    </row>
    <row r="138" spans="2:65" s="183" customFormat="1">
      <c r="B138" s="182"/>
      <c r="D138" s="184" t="s">
        <v>157</v>
      </c>
      <c r="E138" s="185" t="s">
        <v>1</v>
      </c>
      <c r="F138" s="186" t="s">
        <v>422</v>
      </c>
      <c r="H138" s="187">
        <v>2</v>
      </c>
      <c r="L138" s="182"/>
      <c r="M138" s="188"/>
      <c r="T138" s="189"/>
      <c r="AT138" s="185" t="s">
        <v>157</v>
      </c>
      <c r="AU138" s="185" t="s">
        <v>109</v>
      </c>
      <c r="AV138" s="183" t="s">
        <v>109</v>
      </c>
      <c r="AW138" s="183" t="s">
        <v>32</v>
      </c>
      <c r="AX138" s="183" t="s">
        <v>86</v>
      </c>
      <c r="AY138" s="185" t="s">
        <v>147</v>
      </c>
    </row>
    <row r="139" spans="2:65" s="201" customFormat="1" ht="16.5" customHeight="1">
      <c r="B139" s="200"/>
      <c r="C139" s="212" t="s">
        <v>91</v>
      </c>
      <c r="D139" s="213" t="s">
        <v>150</v>
      </c>
      <c r="E139" s="214" t="s">
        <v>436</v>
      </c>
      <c r="F139" s="204" t="s">
        <v>437</v>
      </c>
      <c r="G139" s="215" t="s">
        <v>222</v>
      </c>
      <c r="H139" s="216">
        <v>1</v>
      </c>
      <c r="I139" s="144">
        <v>0</v>
      </c>
      <c r="J139" s="203">
        <f>ROUND(I139*H139,2)</f>
        <v>0</v>
      </c>
      <c r="K139" s="204" t="s">
        <v>154</v>
      </c>
      <c r="L139" s="200"/>
      <c r="M139" s="205" t="s">
        <v>1</v>
      </c>
      <c r="N139" s="206" t="s">
        <v>44</v>
      </c>
      <c r="O139" s="207">
        <v>3.794</v>
      </c>
      <c r="P139" s="207">
        <f>O139*H139</f>
        <v>3.794</v>
      </c>
      <c r="Q139" s="207">
        <v>4.0000000000000002E-4</v>
      </c>
      <c r="R139" s="207">
        <f>Q139*H139</f>
        <v>4.0000000000000002E-4</v>
      </c>
      <c r="S139" s="207">
        <v>0</v>
      </c>
      <c r="T139" s="208">
        <f>S139*H139</f>
        <v>0</v>
      </c>
      <c r="AR139" s="209" t="s">
        <v>208</v>
      </c>
      <c r="AT139" s="209" t="s">
        <v>150</v>
      </c>
      <c r="AU139" s="209" t="s">
        <v>109</v>
      </c>
      <c r="AY139" s="210" t="s">
        <v>147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210" t="s">
        <v>109</v>
      </c>
      <c r="BK139" s="211">
        <f>ROUND(I139*H139,2)</f>
        <v>0</v>
      </c>
      <c r="BL139" s="210" t="s">
        <v>208</v>
      </c>
      <c r="BM139" s="209" t="s">
        <v>438</v>
      </c>
    </row>
    <row r="140" spans="2:65" s="183" customFormat="1">
      <c r="B140" s="182"/>
      <c r="D140" s="184" t="s">
        <v>157</v>
      </c>
      <c r="E140" s="185" t="s">
        <v>1</v>
      </c>
      <c r="F140" s="186" t="s">
        <v>439</v>
      </c>
      <c r="H140" s="187">
        <v>1</v>
      </c>
      <c r="L140" s="182"/>
      <c r="M140" s="188"/>
      <c r="T140" s="189"/>
      <c r="AT140" s="185" t="s">
        <v>157</v>
      </c>
      <c r="AU140" s="185" t="s">
        <v>109</v>
      </c>
      <c r="AV140" s="183" t="s">
        <v>109</v>
      </c>
      <c r="AW140" s="183" t="s">
        <v>32</v>
      </c>
      <c r="AX140" s="183" t="s">
        <v>86</v>
      </c>
      <c r="AY140" s="185" t="s">
        <v>147</v>
      </c>
    </row>
    <row r="141" spans="2:65" s="201" customFormat="1" ht="24.2" customHeight="1">
      <c r="B141" s="200"/>
      <c r="C141" s="301" t="s">
        <v>211</v>
      </c>
      <c r="D141" s="302" t="s">
        <v>346</v>
      </c>
      <c r="E141" s="303" t="s">
        <v>440</v>
      </c>
      <c r="F141" s="300" t="s">
        <v>441</v>
      </c>
      <c r="G141" s="304" t="s">
        <v>222</v>
      </c>
      <c r="H141" s="305">
        <v>1</v>
      </c>
      <c r="I141" s="144">
        <v>0</v>
      </c>
      <c r="J141" s="299">
        <f>ROUND(I141*H141,2)</f>
        <v>0</v>
      </c>
      <c r="K141" s="300" t="s">
        <v>154</v>
      </c>
      <c r="L141" s="309"/>
      <c r="M141" s="310" t="s">
        <v>1</v>
      </c>
      <c r="N141" s="311" t="s">
        <v>44</v>
      </c>
      <c r="O141" s="207">
        <v>0</v>
      </c>
      <c r="P141" s="207">
        <f>O141*H141</f>
        <v>0</v>
      </c>
      <c r="Q141" s="207">
        <v>1.6E-2</v>
      </c>
      <c r="R141" s="207">
        <f>Q141*H141</f>
        <v>1.6E-2</v>
      </c>
      <c r="S141" s="207">
        <v>0</v>
      </c>
      <c r="T141" s="208">
        <f>S141*H141</f>
        <v>0</v>
      </c>
      <c r="AR141" s="209" t="s">
        <v>349</v>
      </c>
      <c r="AT141" s="209" t="s">
        <v>346</v>
      </c>
      <c r="AU141" s="209" t="s">
        <v>109</v>
      </c>
      <c r="AY141" s="210" t="s">
        <v>147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210" t="s">
        <v>109</v>
      </c>
      <c r="BK141" s="211">
        <f>ROUND(I141*H141,2)</f>
        <v>0</v>
      </c>
      <c r="BL141" s="210" t="s">
        <v>208</v>
      </c>
      <c r="BM141" s="209" t="s">
        <v>442</v>
      </c>
    </row>
    <row r="142" spans="2:65" s="183" customFormat="1">
      <c r="B142" s="182"/>
      <c r="D142" s="184" t="s">
        <v>157</v>
      </c>
      <c r="E142" s="185" t="s">
        <v>1</v>
      </c>
      <c r="F142" s="186" t="s">
        <v>439</v>
      </c>
      <c r="H142" s="187">
        <v>1</v>
      </c>
      <c r="L142" s="182"/>
      <c r="M142" s="188"/>
      <c r="T142" s="189"/>
      <c r="AT142" s="185" t="s">
        <v>157</v>
      </c>
      <c r="AU142" s="185" t="s">
        <v>109</v>
      </c>
      <c r="AV142" s="183" t="s">
        <v>109</v>
      </c>
      <c r="AW142" s="183" t="s">
        <v>32</v>
      </c>
      <c r="AX142" s="183" t="s">
        <v>86</v>
      </c>
      <c r="AY142" s="185" t="s">
        <v>147</v>
      </c>
    </row>
    <row r="143" spans="2:65" s="201" customFormat="1" ht="16.5" customHeight="1">
      <c r="B143" s="200"/>
      <c r="C143" s="212" t="s">
        <v>8</v>
      </c>
      <c r="D143" s="213" t="s">
        <v>150</v>
      </c>
      <c r="E143" s="214" t="s">
        <v>443</v>
      </c>
      <c r="F143" s="204" t="s">
        <v>444</v>
      </c>
      <c r="G143" s="215" t="s">
        <v>222</v>
      </c>
      <c r="H143" s="216">
        <v>1</v>
      </c>
      <c r="I143" s="144">
        <v>0</v>
      </c>
      <c r="J143" s="203">
        <f>ROUND(I143*H143,2)</f>
        <v>0</v>
      </c>
      <c r="K143" s="204" t="s">
        <v>154</v>
      </c>
      <c r="L143" s="200"/>
      <c r="M143" s="205" t="s">
        <v>1</v>
      </c>
      <c r="N143" s="206" t="s">
        <v>44</v>
      </c>
      <c r="O143" s="207">
        <v>3.0419999999999998</v>
      </c>
      <c r="P143" s="207">
        <f>O143*H143</f>
        <v>3.0419999999999998</v>
      </c>
      <c r="Q143" s="207">
        <v>5.5000000000000003E-4</v>
      </c>
      <c r="R143" s="207">
        <f>Q143*H143</f>
        <v>5.5000000000000003E-4</v>
      </c>
      <c r="S143" s="207">
        <v>0</v>
      </c>
      <c r="T143" s="208">
        <f>S143*H143</f>
        <v>0</v>
      </c>
      <c r="AR143" s="209" t="s">
        <v>208</v>
      </c>
      <c r="AT143" s="209" t="s">
        <v>150</v>
      </c>
      <c r="AU143" s="209" t="s">
        <v>109</v>
      </c>
      <c r="AY143" s="210" t="s">
        <v>147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210" t="s">
        <v>109</v>
      </c>
      <c r="BK143" s="211">
        <f>ROUND(I143*H143,2)</f>
        <v>0</v>
      </c>
      <c r="BL143" s="210" t="s">
        <v>208</v>
      </c>
      <c r="BM143" s="209" t="s">
        <v>445</v>
      </c>
    </row>
    <row r="144" spans="2:65" s="183" customFormat="1">
      <c r="B144" s="182"/>
      <c r="D144" s="184" t="s">
        <v>157</v>
      </c>
      <c r="E144" s="185" t="s">
        <v>1</v>
      </c>
      <c r="F144" s="186" t="s">
        <v>446</v>
      </c>
      <c r="H144" s="187">
        <v>1</v>
      </c>
      <c r="L144" s="182"/>
      <c r="M144" s="188"/>
      <c r="T144" s="189"/>
      <c r="AT144" s="185" t="s">
        <v>157</v>
      </c>
      <c r="AU144" s="185" t="s">
        <v>109</v>
      </c>
      <c r="AV144" s="183" t="s">
        <v>109</v>
      </c>
      <c r="AW144" s="183" t="s">
        <v>32</v>
      </c>
      <c r="AX144" s="183" t="s">
        <v>86</v>
      </c>
      <c r="AY144" s="185" t="s">
        <v>147</v>
      </c>
    </row>
    <row r="145" spans="2:65" s="201" customFormat="1" ht="24.2" customHeight="1">
      <c r="B145" s="200"/>
      <c r="C145" s="301" t="s">
        <v>94</v>
      </c>
      <c r="D145" s="302" t="s">
        <v>346</v>
      </c>
      <c r="E145" s="303" t="s">
        <v>447</v>
      </c>
      <c r="F145" s="300" t="s">
        <v>448</v>
      </c>
      <c r="G145" s="304" t="s">
        <v>222</v>
      </c>
      <c r="H145" s="305">
        <v>1</v>
      </c>
      <c r="I145" s="144">
        <v>0</v>
      </c>
      <c r="J145" s="299">
        <f>ROUND(I145*H145,2)</f>
        <v>0</v>
      </c>
      <c r="K145" s="300" t="s">
        <v>154</v>
      </c>
      <c r="L145" s="309"/>
      <c r="M145" s="310" t="s">
        <v>1</v>
      </c>
      <c r="N145" s="311" t="s">
        <v>44</v>
      </c>
      <c r="O145" s="207">
        <v>0</v>
      </c>
      <c r="P145" s="207">
        <f>O145*H145</f>
        <v>0</v>
      </c>
      <c r="Q145" s="207">
        <v>1.4999999999999999E-2</v>
      </c>
      <c r="R145" s="207">
        <f>Q145*H145</f>
        <v>1.4999999999999999E-2</v>
      </c>
      <c r="S145" s="207">
        <v>0</v>
      </c>
      <c r="T145" s="208">
        <f>S145*H145</f>
        <v>0</v>
      </c>
      <c r="AR145" s="209" t="s">
        <v>349</v>
      </c>
      <c r="AT145" s="209" t="s">
        <v>346</v>
      </c>
      <c r="AU145" s="209" t="s">
        <v>109</v>
      </c>
      <c r="AY145" s="210" t="s">
        <v>147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210" t="s">
        <v>109</v>
      </c>
      <c r="BK145" s="211">
        <f>ROUND(I145*H145,2)</f>
        <v>0</v>
      </c>
      <c r="BL145" s="210" t="s">
        <v>208</v>
      </c>
      <c r="BM145" s="209" t="s">
        <v>449</v>
      </c>
    </row>
    <row r="146" spans="2:65" s="183" customFormat="1">
      <c r="B146" s="182"/>
      <c r="D146" s="184" t="s">
        <v>157</v>
      </c>
      <c r="E146" s="185" t="s">
        <v>1</v>
      </c>
      <c r="F146" s="186" t="s">
        <v>446</v>
      </c>
      <c r="H146" s="187">
        <v>1</v>
      </c>
      <c r="L146" s="182"/>
      <c r="M146" s="188"/>
      <c r="T146" s="189"/>
      <c r="AT146" s="185" t="s">
        <v>157</v>
      </c>
      <c r="AU146" s="185" t="s">
        <v>109</v>
      </c>
      <c r="AV146" s="183" t="s">
        <v>109</v>
      </c>
      <c r="AW146" s="183" t="s">
        <v>32</v>
      </c>
      <c r="AX146" s="183" t="s">
        <v>86</v>
      </c>
      <c r="AY146" s="185" t="s">
        <v>147</v>
      </c>
    </row>
    <row r="147" spans="2:65" s="201" customFormat="1" ht="16.5" customHeight="1">
      <c r="B147" s="200"/>
      <c r="C147" s="212" t="s">
        <v>227</v>
      </c>
      <c r="D147" s="213" t="s">
        <v>150</v>
      </c>
      <c r="E147" s="214" t="s">
        <v>450</v>
      </c>
      <c r="F147" s="204" t="s">
        <v>451</v>
      </c>
      <c r="G147" s="215" t="s">
        <v>251</v>
      </c>
      <c r="H147" s="216">
        <v>5.7</v>
      </c>
      <c r="I147" s="144">
        <v>0</v>
      </c>
      <c r="J147" s="203">
        <f>ROUND(I147*H147,2)</f>
        <v>0</v>
      </c>
      <c r="K147" s="204" t="s">
        <v>154</v>
      </c>
      <c r="L147" s="200"/>
      <c r="M147" s="205" t="s">
        <v>1</v>
      </c>
      <c r="N147" s="206" t="s">
        <v>44</v>
      </c>
      <c r="O147" s="207">
        <v>0.52100000000000002</v>
      </c>
      <c r="P147" s="207">
        <f>O147*H147</f>
        <v>2.9697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AR147" s="209" t="s">
        <v>208</v>
      </c>
      <c r="AT147" s="209" t="s">
        <v>150</v>
      </c>
      <c r="AU147" s="209" t="s">
        <v>109</v>
      </c>
      <c r="AY147" s="210" t="s">
        <v>147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210" t="s">
        <v>109</v>
      </c>
      <c r="BK147" s="211">
        <f>ROUND(I147*H147,2)</f>
        <v>0</v>
      </c>
      <c r="BL147" s="210" t="s">
        <v>208</v>
      </c>
      <c r="BM147" s="209" t="s">
        <v>452</v>
      </c>
    </row>
    <row r="148" spans="2:65" s="183" customFormat="1">
      <c r="B148" s="182"/>
      <c r="D148" s="184" t="s">
        <v>157</v>
      </c>
      <c r="E148" s="185" t="s">
        <v>1</v>
      </c>
      <c r="F148" s="186" t="s">
        <v>453</v>
      </c>
      <c r="H148" s="187">
        <v>5.7</v>
      </c>
      <c r="L148" s="182"/>
      <c r="M148" s="188"/>
      <c r="T148" s="189"/>
      <c r="AT148" s="185" t="s">
        <v>157</v>
      </c>
      <c r="AU148" s="185" t="s">
        <v>109</v>
      </c>
      <c r="AV148" s="183" t="s">
        <v>109</v>
      </c>
      <c r="AW148" s="183" t="s">
        <v>32</v>
      </c>
      <c r="AX148" s="183" t="s">
        <v>86</v>
      </c>
      <c r="AY148" s="185" t="s">
        <v>147</v>
      </c>
    </row>
    <row r="149" spans="2:65" s="201" customFormat="1" ht="16.5" customHeight="1">
      <c r="B149" s="200"/>
      <c r="C149" s="301" t="s">
        <v>232</v>
      </c>
      <c r="D149" s="302" t="s">
        <v>346</v>
      </c>
      <c r="E149" s="303" t="s">
        <v>454</v>
      </c>
      <c r="F149" s="300" t="s">
        <v>455</v>
      </c>
      <c r="G149" s="304" t="s">
        <v>251</v>
      </c>
      <c r="H149" s="305">
        <v>6.84</v>
      </c>
      <c r="I149" s="144">
        <v>0</v>
      </c>
      <c r="J149" s="299">
        <f>ROUND(I149*H149,2)</f>
        <v>0</v>
      </c>
      <c r="K149" s="300" t="s">
        <v>154</v>
      </c>
      <c r="L149" s="309"/>
      <c r="M149" s="310" t="s">
        <v>1</v>
      </c>
      <c r="N149" s="311" t="s">
        <v>44</v>
      </c>
      <c r="O149" s="207">
        <v>0</v>
      </c>
      <c r="P149" s="207">
        <f>O149*H149</f>
        <v>0</v>
      </c>
      <c r="Q149" s="207">
        <v>6.0000000000000001E-3</v>
      </c>
      <c r="R149" s="207">
        <f>Q149*H149</f>
        <v>4.104E-2</v>
      </c>
      <c r="S149" s="207">
        <v>0</v>
      </c>
      <c r="T149" s="208">
        <f>S149*H149</f>
        <v>0</v>
      </c>
      <c r="AR149" s="209" t="s">
        <v>349</v>
      </c>
      <c r="AT149" s="209" t="s">
        <v>346</v>
      </c>
      <c r="AU149" s="209" t="s">
        <v>109</v>
      </c>
      <c r="AY149" s="210" t="s">
        <v>147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210" t="s">
        <v>109</v>
      </c>
      <c r="BK149" s="211">
        <f>ROUND(I149*H149,2)</f>
        <v>0</v>
      </c>
      <c r="BL149" s="210" t="s">
        <v>208</v>
      </c>
      <c r="BM149" s="209" t="s">
        <v>456</v>
      </c>
    </row>
    <row r="150" spans="2:65" s="183" customFormat="1">
      <c r="B150" s="182"/>
      <c r="D150" s="184" t="s">
        <v>157</v>
      </c>
      <c r="E150" s="185" t="s">
        <v>1</v>
      </c>
      <c r="F150" s="186" t="s">
        <v>457</v>
      </c>
      <c r="H150" s="187">
        <v>6.84</v>
      </c>
      <c r="L150" s="182"/>
      <c r="M150" s="188"/>
      <c r="T150" s="189"/>
      <c r="AT150" s="185" t="s">
        <v>157</v>
      </c>
      <c r="AU150" s="185" t="s">
        <v>109</v>
      </c>
      <c r="AV150" s="183" t="s">
        <v>109</v>
      </c>
      <c r="AW150" s="183" t="s">
        <v>32</v>
      </c>
      <c r="AX150" s="183" t="s">
        <v>86</v>
      </c>
      <c r="AY150" s="185" t="s">
        <v>147</v>
      </c>
    </row>
    <row r="151" spans="2:65" s="201" customFormat="1" ht="16.5" customHeight="1">
      <c r="B151" s="200"/>
      <c r="C151" s="212" t="s">
        <v>208</v>
      </c>
      <c r="D151" s="213" t="s">
        <v>150</v>
      </c>
      <c r="E151" s="214" t="s">
        <v>458</v>
      </c>
      <c r="F151" s="204" t="s">
        <v>459</v>
      </c>
      <c r="G151" s="215" t="s">
        <v>186</v>
      </c>
      <c r="H151" s="216">
        <v>0.6</v>
      </c>
      <c r="I151" s="144">
        <v>0</v>
      </c>
      <c r="J151" s="203">
        <f>ROUND(I151*H151,2)</f>
        <v>0</v>
      </c>
      <c r="K151" s="204" t="s">
        <v>154</v>
      </c>
      <c r="L151" s="200"/>
      <c r="M151" s="205" t="s">
        <v>1</v>
      </c>
      <c r="N151" s="206" t="s">
        <v>44</v>
      </c>
      <c r="O151" s="207">
        <v>6.2140000000000004</v>
      </c>
      <c r="P151" s="207">
        <f>O151*H151</f>
        <v>3.7284000000000002</v>
      </c>
      <c r="Q151" s="207">
        <v>0</v>
      </c>
      <c r="R151" s="207">
        <f>Q151*H151</f>
        <v>0</v>
      </c>
      <c r="S151" s="207">
        <v>0</v>
      </c>
      <c r="T151" s="208">
        <f>S151*H151</f>
        <v>0</v>
      </c>
      <c r="AR151" s="209" t="s">
        <v>208</v>
      </c>
      <c r="AT151" s="209" t="s">
        <v>150</v>
      </c>
      <c r="AU151" s="209" t="s">
        <v>109</v>
      </c>
      <c r="AY151" s="210" t="s">
        <v>147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210" t="s">
        <v>109</v>
      </c>
      <c r="BK151" s="211">
        <f>ROUND(I151*H151,2)</f>
        <v>0</v>
      </c>
      <c r="BL151" s="210" t="s">
        <v>208</v>
      </c>
      <c r="BM151" s="209" t="s">
        <v>460</v>
      </c>
    </row>
    <row r="152" spans="2:65" s="183" customFormat="1">
      <c r="B152" s="182"/>
      <c r="D152" s="184" t="s">
        <v>157</v>
      </c>
      <c r="E152" s="185" t="s">
        <v>1</v>
      </c>
      <c r="F152" s="186" t="s">
        <v>461</v>
      </c>
      <c r="H152" s="187">
        <v>0.6</v>
      </c>
      <c r="L152" s="182"/>
      <c r="M152" s="306"/>
      <c r="N152" s="307"/>
      <c r="O152" s="307"/>
      <c r="P152" s="307"/>
      <c r="Q152" s="307"/>
      <c r="R152" s="307"/>
      <c r="S152" s="307"/>
      <c r="T152" s="308"/>
      <c r="AT152" s="185" t="s">
        <v>157</v>
      </c>
      <c r="AU152" s="185" t="s">
        <v>109</v>
      </c>
      <c r="AV152" s="183" t="s">
        <v>109</v>
      </c>
      <c r="AW152" s="183" t="s">
        <v>32</v>
      </c>
      <c r="AX152" s="183" t="s">
        <v>86</v>
      </c>
      <c r="AY152" s="185" t="s">
        <v>147</v>
      </c>
    </row>
    <row r="153" spans="2:65" s="201" customFormat="1" ht="6.95" customHeight="1">
      <c r="B153" s="198"/>
      <c r="C153" s="199"/>
      <c r="D153" s="199"/>
      <c r="E153" s="199"/>
      <c r="F153" s="199"/>
      <c r="G153" s="199"/>
      <c r="H153" s="199"/>
      <c r="I153" s="199"/>
      <c r="J153" s="199"/>
      <c r="K153" s="199"/>
      <c r="L153" s="200"/>
    </row>
  </sheetData>
  <sheetProtection algorithmName="SHA-512" hashValue="WVK/ga+MumOYukpT95BE7p15KccHdiQ1SikHE92gCVVm3w9S+uQ8CZuuxXw+QbSPH9ZDgL3e8MkqH/RkdYWX1A==" saltValue="WWuNxUgOD+mn3fh1oOfUbA==" spinCount="100000" sheet="1" objects="1" scenarios="1" selectLockedCells="1"/>
  <autoFilter ref="C117:K152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7"/>
  <sheetViews>
    <sheetView showGridLines="0" topLeftCell="A126" workbookViewId="0">
      <selection activeCell="I135" sqref="I135"/>
    </sheetView>
  </sheetViews>
  <sheetFormatPr defaultRowHeight="11.25"/>
  <cols>
    <col min="1" max="1" width="8.33203125" style="202" customWidth="1"/>
    <col min="2" max="2" width="1.1640625" style="202" customWidth="1"/>
    <col min="3" max="3" width="4.1640625" style="202" customWidth="1"/>
    <col min="4" max="4" width="4.33203125" style="202" customWidth="1"/>
    <col min="5" max="5" width="17.1640625" style="202" customWidth="1"/>
    <col min="6" max="6" width="100.83203125" style="202" customWidth="1"/>
    <col min="7" max="7" width="7.5" style="202" customWidth="1"/>
    <col min="8" max="8" width="14" style="202" customWidth="1"/>
    <col min="9" max="9" width="15.83203125" style="202" customWidth="1"/>
    <col min="10" max="11" width="22.33203125" style="202" customWidth="1"/>
    <col min="12" max="12" width="9.33203125" style="202" customWidth="1"/>
    <col min="13" max="13" width="10.83203125" style="202" hidden="1" customWidth="1"/>
    <col min="14" max="14" width="9.33203125" style="202" hidden="1"/>
    <col min="15" max="20" width="14.1640625" style="202" hidden="1" customWidth="1"/>
    <col min="21" max="21" width="16.33203125" style="202" hidden="1" customWidth="1"/>
    <col min="22" max="22" width="12.33203125" style="202" customWidth="1"/>
    <col min="23" max="23" width="16.33203125" style="202" customWidth="1"/>
    <col min="24" max="24" width="12.33203125" style="202" customWidth="1"/>
    <col min="25" max="25" width="15" style="202" customWidth="1"/>
    <col min="26" max="26" width="11" style="202" customWidth="1"/>
    <col min="27" max="27" width="15" style="202" customWidth="1"/>
    <col min="28" max="28" width="16.33203125" style="202" customWidth="1"/>
    <col min="29" max="29" width="11" style="202" customWidth="1"/>
    <col min="30" max="30" width="15" style="202" customWidth="1"/>
    <col min="31" max="31" width="16.33203125" style="202" customWidth="1"/>
    <col min="32" max="43" width="9.33203125" style="202"/>
    <col min="44" max="65" width="9.33203125" style="202" hidden="1"/>
    <col min="66" max="16384" width="9.33203125" style="202"/>
  </cols>
  <sheetData>
    <row r="2" spans="2:46" ht="36.950000000000003" customHeight="1">
      <c r="L2" s="231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210" t="s">
        <v>96</v>
      </c>
    </row>
    <row r="3" spans="2:46" ht="6.95" hidden="1" customHeight="1">
      <c r="B3" s="233"/>
      <c r="C3" s="234"/>
      <c r="D3" s="234"/>
      <c r="E3" s="234"/>
      <c r="F3" s="234"/>
      <c r="G3" s="234"/>
      <c r="H3" s="234"/>
      <c r="I3" s="234"/>
      <c r="J3" s="234"/>
      <c r="K3" s="234"/>
      <c r="L3" s="235"/>
      <c r="AT3" s="210" t="s">
        <v>86</v>
      </c>
    </row>
    <row r="4" spans="2:46" ht="24.95" hidden="1" customHeight="1">
      <c r="B4" s="235"/>
      <c r="D4" s="236" t="s">
        <v>112</v>
      </c>
      <c r="L4" s="235"/>
      <c r="M4" s="237" t="s">
        <v>10</v>
      </c>
      <c r="AT4" s="210" t="s">
        <v>3</v>
      </c>
    </row>
    <row r="5" spans="2:46" ht="6.95" hidden="1" customHeight="1">
      <c r="B5" s="235"/>
      <c r="L5" s="235"/>
    </row>
    <row r="6" spans="2:46" ht="12" hidden="1" customHeight="1">
      <c r="B6" s="235"/>
      <c r="D6" s="238" t="s">
        <v>13</v>
      </c>
      <c r="L6" s="235"/>
    </row>
    <row r="7" spans="2:46" ht="16.5" hidden="1" customHeight="1">
      <c r="B7" s="235"/>
      <c r="E7" s="239" t="str">
        <f>'Rekapitulace zakázky'!K6</f>
        <v>CERMNA-224-BYT-8</v>
      </c>
      <c r="F7" s="240"/>
      <c r="G7" s="240"/>
      <c r="H7" s="240"/>
      <c r="L7" s="235"/>
    </row>
    <row r="8" spans="2:46" s="201" customFormat="1" ht="12" hidden="1" customHeight="1">
      <c r="B8" s="200"/>
      <c r="D8" s="238" t="s">
        <v>113</v>
      </c>
      <c r="L8" s="200"/>
    </row>
    <row r="9" spans="2:46" s="201" customFormat="1" ht="16.5" hidden="1" customHeight="1">
      <c r="B9" s="200"/>
      <c r="E9" s="241" t="s">
        <v>462</v>
      </c>
      <c r="F9" s="242"/>
      <c r="G9" s="242"/>
      <c r="H9" s="242"/>
      <c r="L9" s="200"/>
    </row>
    <row r="10" spans="2:46" s="201" customFormat="1" hidden="1">
      <c r="B10" s="200"/>
      <c r="L10" s="200"/>
    </row>
    <row r="11" spans="2:46" s="201" customFormat="1" ht="12" hidden="1" customHeight="1">
      <c r="B11" s="200"/>
      <c r="D11" s="238" t="s">
        <v>15</v>
      </c>
      <c r="F11" s="243" t="s">
        <v>16</v>
      </c>
      <c r="I11" s="238" t="s">
        <v>17</v>
      </c>
      <c r="J11" s="243" t="s">
        <v>1</v>
      </c>
      <c r="L11" s="200"/>
    </row>
    <row r="12" spans="2:46" s="201" customFormat="1" ht="12" hidden="1" customHeight="1">
      <c r="B12" s="200"/>
      <c r="D12" s="238" t="s">
        <v>18</v>
      </c>
      <c r="F12" s="243" t="s">
        <v>19</v>
      </c>
      <c r="I12" s="238" t="s">
        <v>20</v>
      </c>
      <c r="J12" s="244" t="str">
        <f>'Rekapitulace zakázky'!AN8</f>
        <v>16. 1. 2025</v>
      </c>
      <c r="L12" s="200"/>
    </row>
    <row r="13" spans="2:46" s="201" customFormat="1" ht="10.9" hidden="1" customHeight="1">
      <c r="B13" s="200"/>
      <c r="L13" s="200"/>
    </row>
    <row r="14" spans="2:46" s="201" customFormat="1" ht="12" hidden="1" customHeight="1">
      <c r="B14" s="200"/>
      <c r="D14" s="238" t="s">
        <v>22</v>
      </c>
      <c r="I14" s="238" t="s">
        <v>23</v>
      </c>
      <c r="J14" s="243" t="s">
        <v>24</v>
      </c>
      <c r="L14" s="200"/>
    </row>
    <row r="15" spans="2:46" s="201" customFormat="1" ht="18" hidden="1" customHeight="1">
      <c r="B15" s="200"/>
      <c r="E15" s="243" t="s">
        <v>25</v>
      </c>
      <c r="I15" s="238" t="s">
        <v>26</v>
      </c>
      <c r="J15" s="243" t="s">
        <v>1</v>
      </c>
      <c r="L15" s="200"/>
    </row>
    <row r="16" spans="2:46" s="201" customFormat="1" ht="6.95" hidden="1" customHeight="1">
      <c r="B16" s="200"/>
      <c r="L16" s="200"/>
    </row>
    <row r="17" spans="2:12" s="201" customFormat="1" ht="12" hidden="1" customHeight="1">
      <c r="B17" s="200"/>
      <c r="D17" s="238" t="s">
        <v>27</v>
      </c>
      <c r="I17" s="238" t="s">
        <v>23</v>
      </c>
      <c r="J17" s="243" t="str">
        <f>'Rekapitulace zakázky'!AN13</f>
        <v/>
      </c>
      <c r="L17" s="200"/>
    </row>
    <row r="18" spans="2:12" s="201" customFormat="1" ht="18" hidden="1" customHeight="1">
      <c r="B18" s="200"/>
      <c r="E18" s="245" t="str">
        <f>'Rekapitulace zakázky'!E14</f>
        <v xml:space="preserve"> </v>
      </c>
      <c r="F18" s="245"/>
      <c r="G18" s="245"/>
      <c r="H18" s="245"/>
      <c r="I18" s="238" t="s">
        <v>26</v>
      </c>
      <c r="J18" s="243" t="str">
        <f>'Rekapitulace zakázky'!AN14</f>
        <v/>
      </c>
      <c r="L18" s="200"/>
    </row>
    <row r="19" spans="2:12" s="201" customFormat="1" ht="6.95" hidden="1" customHeight="1">
      <c r="B19" s="200"/>
      <c r="L19" s="200"/>
    </row>
    <row r="20" spans="2:12" s="201" customFormat="1" ht="12" hidden="1" customHeight="1">
      <c r="B20" s="200"/>
      <c r="D20" s="238" t="s">
        <v>29</v>
      </c>
      <c r="I20" s="238" t="s">
        <v>23</v>
      </c>
      <c r="J20" s="243" t="s">
        <v>30</v>
      </c>
      <c r="L20" s="200"/>
    </row>
    <row r="21" spans="2:12" s="201" customFormat="1" ht="18" hidden="1" customHeight="1">
      <c r="B21" s="200"/>
      <c r="E21" s="243" t="s">
        <v>31</v>
      </c>
      <c r="I21" s="238" t="s">
        <v>26</v>
      </c>
      <c r="J21" s="243" t="s">
        <v>1</v>
      </c>
      <c r="L21" s="200"/>
    </row>
    <row r="22" spans="2:12" s="201" customFormat="1" ht="6.95" hidden="1" customHeight="1">
      <c r="B22" s="200"/>
      <c r="L22" s="200"/>
    </row>
    <row r="23" spans="2:12" s="201" customFormat="1" ht="12" hidden="1" customHeight="1">
      <c r="B23" s="200"/>
      <c r="D23" s="238" t="s">
        <v>33</v>
      </c>
      <c r="I23" s="238" t="s">
        <v>23</v>
      </c>
      <c r="J23" s="243" t="s">
        <v>34</v>
      </c>
      <c r="L23" s="200"/>
    </row>
    <row r="24" spans="2:12" s="201" customFormat="1" ht="18" hidden="1" customHeight="1">
      <c r="B24" s="200"/>
      <c r="E24" s="243" t="s">
        <v>35</v>
      </c>
      <c r="I24" s="238" t="s">
        <v>26</v>
      </c>
      <c r="J24" s="243" t="s">
        <v>1</v>
      </c>
      <c r="L24" s="200"/>
    </row>
    <row r="25" spans="2:12" s="201" customFormat="1" ht="6.95" hidden="1" customHeight="1">
      <c r="B25" s="200"/>
      <c r="L25" s="200"/>
    </row>
    <row r="26" spans="2:12" s="201" customFormat="1" ht="12" hidden="1" customHeight="1">
      <c r="B26" s="200"/>
      <c r="D26" s="238" t="s">
        <v>36</v>
      </c>
      <c r="L26" s="200"/>
    </row>
    <row r="27" spans="2:12" s="247" customFormat="1" ht="23.25" hidden="1" customHeight="1">
      <c r="B27" s="246"/>
      <c r="E27" s="248" t="s">
        <v>115</v>
      </c>
      <c r="F27" s="248"/>
      <c r="G27" s="248"/>
      <c r="H27" s="248"/>
      <c r="L27" s="246"/>
    </row>
    <row r="28" spans="2:12" s="201" customFormat="1" ht="6.95" hidden="1" customHeight="1">
      <c r="B28" s="200"/>
      <c r="L28" s="200"/>
    </row>
    <row r="29" spans="2:12" s="201" customFormat="1" ht="6.95" hidden="1" customHeight="1">
      <c r="B29" s="200"/>
      <c r="D29" s="249"/>
      <c r="E29" s="249"/>
      <c r="F29" s="249"/>
      <c r="G29" s="249"/>
      <c r="H29" s="249"/>
      <c r="I29" s="249"/>
      <c r="J29" s="249"/>
      <c r="K29" s="249"/>
      <c r="L29" s="200"/>
    </row>
    <row r="30" spans="2:12" s="201" customFormat="1" ht="25.35" hidden="1" customHeight="1">
      <c r="B30" s="200"/>
      <c r="D30" s="250" t="s">
        <v>38</v>
      </c>
      <c r="J30" s="251">
        <f>ROUND(J120, 2)</f>
        <v>0</v>
      </c>
      <c r="L30" s="200"/>
    </row>
    <row r="31" spans="2:12" s="201" customFormat="1" ht="6.95" hidden="1" customHeight="1">
      <c r="B31" s="200"/>
      <c r="D31" s="249"/>
      <c r="E31" s="249"/>
      <c r="F31" s="249"/>
      <c r="G31" s="249"/>
      <c r="H31" s="249"/>
      <c r="I31" s="249"/>
      <c r="J31" s="249"/>
      <c r="K31" s="249"/>
      <c r="L31" s="200"/>
    </row>
    <row r="32" spans="2:12" s="201" customFormat="1" ht="14.45" hidden="1" customHeight="1">
      <c r="B32" s="200"/>
      <c r="F32" s="252" t="s">
        <v>40</v>
      </c>
      <c r="I32" s="252" t="s">
        <v>39</v>
      </c>
      <c r="J32" s="252" t="s">
        <v>41</v>
      </c>
      <c r="L32" s="200"/>
    </row>
    <row r="33" spans="2:12" s="201" customFormat="1" ht="14.45" hidden="1" customHeight="1">
      <c r="B33" s="200"/>
      <c r="D33" s="253" t="s">
        <v>42</v>
      </c>
      <c r="E33" s="238" t="s">
        <v>43</v>
      </c>
      <c r="F33" s="254">
        <f>ROUND((SUM(BE120:BE136)),  2)</f>
        <v>0</v>
      </c>
      <c r="I33" s="255">
        <v>0.21</v>
      </c>
      <c r="J33" s="254">
        <f>ROUND(((SUM(BE120:BE136))*I33),  2)</f>
        <v>0</v>
      </c>
      <c r="L33" s="200"/>
    </row>
    <row r="34" spans="2:12" s="201" customFormat="1" ht="14.45" hidden="1" customHeight="1">
      <c r="B34" s="200"/>
      <c r="E34" s="238" t="s">
        <v>44</v>
      </c>
      <c r="F34" s="254">
        <f>ROUND((SUM(BF120:BF136)),  2)</f>
        <v>0</v>
      </c>
      <c r="I34" s="255">
        <v>0.12</v>
      </c>
      <c r="J34" s="254">
        <f>ROUND(((SUM(BF120:BF136))*I34),  2)</f>
        <v>0</v>
      </c>
      <c r="L34" s="200"/>
    </row>
    <row r="35" spans="2:12" s="201" customFormat="1" ht="14.45" hidden="1" customHeight="1">
      <c r="B35" s="200"/>
      <c r="E35" s="238" t="s">
        <v>45</v>
      </c>
      <c r="F35" s="254">
        <f>ROUND((SUM(BG120:BG136)),  2)</f>
        <v>0</v>
      </c>
      <c r="I35" s="255">
        <v>0.21</v>
      </c>
      <c r="J35" s="254">
        <f>0</f>
        <v>0</v>
      </c>
      <c r="L35" s="200"/>
    </row>
    <row r="36" spans="2:12" s="201" customFormat="1" ht="14.45" hidden="1" customHeight="1">
      <c r="B36" s="200"/>
      <c r="E36" s="238" t="s">
        <v>46</v>
      </c>
      <c r="F36" s="254">
        <f>ROUND((SUM(BH120:BH136)),  2)</f>
        <v>0</v>
      </c>
      <c r="I36" s="255">
        <v>0.12</v>
      </c>
      <c r="J36" s="254">
        <f>0</f>
        <v>0</v>
      </c>
      <c r="L36" s="200"/>
    </row>
    <row r="37" spans="2:12" s="201" customFormat="1" ht="14.45" hidden="1" customHeight="1">
      <c r="B37" s="200"/>
      <c r="E37" s="238" t="s">
        <v>47</v>
      </c>
      <c r="F37" s="254">
        <f>ROUND((SUM(BI120:BI136)),  2)</f>
        <v>0</v>
      </c>
      <c r="I37" s="255">
        <v>0</v>
      </c>
      <c r="J37" s="254">
        <f>0</f>
        <v>0</v>
      </c>
      <c r="L37" s="200"/>
    </row>
    <row r="38" spans="2:12" s="201" customFormat="1" ht="6.95" hidden="1" customHeight="1">
      <c r="B38" s="200"/>
      <c r="L38" s="200"/>
    </row>
    <row r="39" spans="2:12" s="201" customFormat="1" ht="25.35" hidden="1" customHeight="1">
      <c r="B39" s="200"/>
      <c r="C39" s="256"/>
      <c r="D39" s="257" t="s">
        <v>48</v>
      </c>
      <c r="E39" s="258"/>
      <c r="F39" s="258"/>
      <c r="G39" s="259" t="s">
        <v>49</v>
      </c>
      <c r="H39" s="260" t="s">
        <v>50</v>
      </c>
      <c r="I39" s="258"/>
      <c r="J39" s="261">
        <f>SUM(J30:J37)</f>
        <v>0</v>
      </c>
      <c r="K39" s="262"/>
      <c r="L39" s="200"/>
    </row>
    <row r="40" spans="2:12" s="201" customFormat="1" ht="14.45" hidden="1" customHeight="1">
      <c r="B40" s="200"/>
      <c r="L40" s="200"/>
    </row>
    <row r="41" spans="2:12" ht="14.45" hidden="1" customHeight="1">
      <c r="B41" s="235"/>
      <c r="L41" s="235"/>
    </row>
    <row r="42" spans="2:12" ht="14.45" hidden="1" customHeight="1">
      <c r="B42" s="235"/>
      <c r="L42" s="235"/>
    </row>
    <row r="43" spans="2:12" ht="14.45" hidden="1" customHeight="1">
      <c r="B43" s="235"/>
      <c r="L43" s="235"/>
    </row>
    <row r="44" spans="2:12" ht="14.45" hidden="1" customHeight="1">
      <c r="B44" s="235"/>
      <c r="L44" s="235"/>
    </row>
    <row r="45" spans="2:12" ht="14.45" hidden="1" customHeight="1">
      <c r="B45" s="235"/>
      <c r="L45" s="235"/>
    </row>
    <row r="46" spans="2:12" ht="14.45" hidden="1" customHeight="1">
      <c r="B46" s="235"/>
      <c r="L46" s="235"/>
    </row>
    <row r="47" spans="2:12" ht="14.45" hidden="1" customHeight="1">
      <c r="B47" s="235"/>
      <c r="L47" s="235"/>
    </row>
    <row r="48" spans="2:12" ht="14.45" hidden="1" customHeight="1">
      <c r="B48" s="235"/>
      <c r="L48" s="235"/>
    </row>
    <row r="49" spans="2:12" ht="14.45" hidden="1" customHeight="1">
      <c r="B49" s="235"/>
      <c r="L49" s="235"/>
    </row>
    <row r="50" spans="2:12" s="201" customFormat="1" ht="14.45" hidden="1" customHeight="1">
      <c r="B50" s="200"/>
      <c r="D50" s="263" t="s">
        <v>51</v>
      </c>
      <c r="E50" s="264"/>
      <c r="F50" s="264"/>
      <c r="G50" s="263" t="s">
        <v>52</v>
      </c>
      <c r="H50" s="264"/>
      <c r="I50" s="264"/>
      <c r="J50" s="264"/>
      <c r="K50" s="264"/>
      <c r="L50" s="200"/>
    </row>
    <row r="51" spans="2:12" hidden="1">
      <c r="B51" s="235"/>
      <c r="L51" s="235"/>
    </row>
    <row r="52" spans="2:12" hidden="1">
      <c r="B52" s="235"/>
      <c r="L52" s="235"/>
    </row>
    <row r="53" spans="2:12" hidden="1">
      <c r="B53" s="235"/>
      <c r="L53" s="235"/>
    </row>
    <row r="54" spans="2:12" hidden="1">
      <c r="B54" s="235"/>
      <c r="L54" s="235"/>
    </row>
    <row r="55" spans="2:12" hidden="1">
      <c r="B55" s="235"/>
      <c r="L55" s="235"/>
    </row>
    <row r="56" spans="2:12" hidden="1">
      <c r="B56" s="235"/>
      <c r="L56" s="235"/>
    </row>
    <row r="57" spans="2:12" hidden="1">
      <c r="B57" s="235"/>
      <c r="L57" s="235"/>
    </row>
    <row r="58" spans="2:12" hidden="1">
      <c r="B58" s="235"/>
      <c r="L58" s="235"/>
    </row>
    <row r="59" spans="2:12" hidden="1">
      <c r="B59" s="235"/>
      <c r="L59" s="235"/>
    </row>
    <row r="60" spans="2:12" hidden="1">
      <c r="B60" s="235"/>
      <c r="L60" s="235"/>
    </row>
    <row r="61" spans="2:12" s="201" customFormat="1" ht="12.75" hidden="1">
      <c r="B61" s="200"/>
      <c r="D61" s="265" t="s">
        <v>53</v>
      </c>
      <c r="E61" s="266"/>
      <c r="F61" s="267" t="s">
        <v>54</v>
      </c>
      <c r="G61" s="265" t="s">
        <v>53</v>
      </c>
      <c r="H61" s="266"/>
      <c r="I61" s="266"/>
      <c r="J61" s="268" t="s">
        <v>54</v>
      </c>
      <c r="K61" s="266"/>
      <c r="L61" s="200"/>
    </row>
    <row r="62" spans="2:12" hidden="1">
      <c r="B62" s="235"/>
      <c r="L62" s="235"/>
    </row>
    <row r="63" spans="2:12" hidden="1">
      <c r="B63" s="235"/>
      <c r="L63" s="235"/>
    </row>
    <row r="64" spans="2:12" hidden="1">
      <c r="B64" s="235"/>
      <c r="L64" s="235"/>
    </row>
    <row r="65" spans="2:12" s="201" customFormat="1" ht="12.75" hidden="1">
      <c r="B65" s="200"/>
      <c r="D65" s="263" t="s">
        <v>55</v>
      </c>
      <c r="E65" s="264"/>
      <c r="F65" s="264"/>
      <c r="G65" s="263" t="s">
        <v>56</v>
      </c>
      <c r="H65" s="264"/>
      <c r="I65" s="264"/>
      <c r="J65" s="264"/>
      <c r="K65" s="264"/>
      <c r="L65" s="200"/>
    </row>
    <row r="66" spans="2:12" hidden="1">
      <c r="B66" s="235"/>
      <c r="L66" s="235"/>
    </row>
    <row r="67" spans="2:12" hidden="1">
      <c r="B67" s="235"/>
      <c r="L67" s="235"/>
    </row>
    <row r="68" spans="2:12" hidden="1">
      <c r="B68" s="235"/>
      <c r="L68" s="235"/>
    </row>
    <row r="69" spans="2:12" hidden="1">
      <c r="B69" s="235"/>
      <c r="L69" s="235"/>
    </row>
    <row r="70" spans="2:12" hidden="1">
      <c r="B70" s="235"/>
      <c r="L70" s="235"/>
    </row>
    <row r="71" spans="2:12" hidden="1">
      <c r="B71" s="235"/>
      <c r="L71" s="235"/>
    </row>
    <row r="72" spans="2:12" hidden="1">
      <c r="B72" s="235"/>
      <c r="L72" s="235"/>
    </row>
    <row r="73" spans="2:12" hidden="1">
      <c r="B73" s="235"/>
      <c r="L73" s="235"/>
    </row>
    <row r="74" spans="2:12" hidden="1">
      <c r="B74" s="235"/>
      <c r="L74" s="235"/>
    </row>
    <row r="75" spans="2:12" hidden="1">
      <c r="B75" s="235"/>
      <c r="L75" s="235"/>
    </row>
    <row r="76" spans="2:12" s="201" customFormat="1" ht="12.75" hidden="1">
      <c r="B76" s="200"/>
      <c r="D76" s="265" t="s">
        <v>53</v>
      </c>
      <c r="E76" s="266"/>
      <c r="F76" s="267" t="s">
        <v>54</v>
      </c>
      <c r="G76" s="265" t="s">
        <v>53</v>
      </c>
      <c r="H76" s="266"/>
      <c r="I76" s="266"/>
      <c r="J76" s="268" t="s">
        <v>54</v>
      </c>
      <c r="K76" s="266"/>
      <c r="L76" s="200"/>
    </row>
    <row r="77" spans="2:12" s="201" customFormat="1" ht="14.45" hidden="1" customHeight="1">
      <c r="B77" s="198"/>
      <c r="C77" s="199"/>
      <c r="D77" s="199"/>
      <c r="E77" s="199"/>
      <c r="F77" s="199"/>
      <c r="G77" s="199"/>
      <c r="H77" s="199"/>
      <c r="I77" s="199"/>
      <c r="J77" s="199"/>
      <c r="K77" s="199"/>
      <c r="L77" s="200"/>
    </row>
    <row r="78" spans="2:12" hidden="1"/>
    <row r="79" spans="2:12" hidden="1"/>
    <row r="80" spans="2:12" hidden="1"/>
    <row r="81" spans="2:47" s="201" customFormat="1" ht="6.95" customHeight="1">
      <c r="B81" s="269"/>
      <c r="C81" s="270"/>
      <c r="D81" s="270"/>
      <c r="E81" s="270"/>
      <c r="F81" s="270"/>
      <c r="G81" s="270"/>
      <c r="H81" s="270"/>
      <c r="I81" s="270"/>
      <c r="J81" s="270"/>
      <c r="K81" s="270"/>
      <c r="L81" s="200"/>
    </row>
    <row r="82" spans="2:47" s="201" customFormat="1" ht="24.95" customHeight="1">
      <c r="B82" s="200"/>
      <c r="C82" s="236" t="s">
        <v>116</v>
      </c>
      <c r="L82" s="200"/>
    </row>
    <row r="83" spans="2:47" s="201" customFormat="1" ht="6.95" customHeight="1">
      <c r="B83" s="200"/>
      <c r="L83" s="200"/>
    </row>
    <row r="84" spans="2:47" s="201" customFormat="1" ht="12" customHeight="1">
      <c r="B84" s="200"/>
      <c r="C84" s="238" t="s">
        <v>13</v>
      </c>
      <c r="L84" s="200"/>
    </row>
    <row r="85" spans="2:47" s="201" customFormat="1" ht="16.5" customHeight="1">
      <c r="B85" s="200"/>
      <c r="E85" s="239" t="str">
        <f>E7</f>
        <v>CERMNA-224-BYT-8</v>
      </c>
      <c r="F85" s="240"/>
      <c r="G85" s="240"/>
      <c r="H85" s="240"/>
      <c r="L85" s="200"/>
    </row>
    <row r="86" spans="2:47" s="201" customFormat="1" ht="12" customHeight="1">
      <c r="B86" s="200"/>
      <c r="C86" s="238" t="s">
        <v>113</v>
      </c>
      <c r="L86" s="200"/>
    </row>
    <row r="87" spans="2:47" s="201" customFormat="1" ht="16.5" customHeight="1">
      <c r="B87" s="200"/>
      <c r="E87" s="241" t="str">
        <f>E9</f>
        <v>13 - ZTI, VZT, ZAŘIZOVÁKY</v>
      </c>
      <c r="F87" s="242"/>
      <c r="G87" s="242"/>
      <c r="H87" s="242"/>
      <c r="L87" s="200"/>
    </row>
    <row r="88" spans="2:47" s="201" customFormat="1" ht="6.95" customHeight="1">
      <c r="B88" s="200"/>
      <c r="L88" s="200"/>
    </row>
    <row r="89" spans="2:47" s="201" customFormat="1" ht="12" customHeight="1">
      <c r="B89" s="200"/>
      <c r="C89" s="238" t="s">
        <v>18</v>
      </c>
      <c r="F89" s="243" t="str">
        <f>F12</f>
        <v>Dolní Čermná 224, okr. Ústí n. Orlicí</v>
      </c>
      <c r="I89" s="238" t="s">
        <v>20</v>
      </c>
      <c r="J89" s="244" t="str">
        <f>IF(J12="","",J12)</f>
        <v>16. 1. 2025</v>
      </c>
      <c r="L89" s="200"/>
    </row>
    <row r="90" spans="2:47" s="201" customFormat="1" ht="6.95" customHeight="1">
      <c r="B90" s="200"/>
      <c r="L90" s="200"/>
    </row>
    <row r="91" spans="2:47" s="201" customFormat="1" ht="15.2" customHeight="1">
      <c r="B91" s="200"/>
      <c r="C91" s="238" t="s">
        <v>22</v>
      </c>
      <c r="F91" s="243" t="str">
        <f>E15</f>
        <v>Dětský domov Dolní Čermná</v>
      </c>
      <c r="I91" s="238" t="s">
        <v>29</v>
      </c>
      <c r="J91" s="271" t="str">
        <f>E21</f>
        <v>vs-studio s.r.o.</v>
      </c>
      <c r="L91" s="200"/>
    </row>
    <row r="92" spans="2:47" s="201" customFormat="1" ht="15.2" customHeight="1">
      <c r="B92" s="200"/>
      <c r="C92" s="238" t="s">
        <v>27</v>
      </c>
      <c r="F92" s="243" t="str">
        <f>IF(E18="","",E18)</f>
        <v xml:space="preserve"> </v>
      </c>
      <c r="I92" s="238" t="s">
        <v>33</v>
      </c>
      <c r="J92" s="271" t="str">
        <f>E24</f>
        <v>Jaroslav Klíma</v>
      </c>
      <c r="L92" s="200"/>
    </row>
    <row r="93" spans="2:47" s="201" customFormat="1" ht="10.35" customHeight="1">
      <c r="B93" s="200"/>
      <c r="L93" s="200"/>
    </row>
    <row r="94" spans="2:47" s="201" customFormat="1" ht="29.25" customHeight="1">
      <c r="B94" s="200"/>
      <c r="C94" s="272" t="s">
        <v>117</v>
      </c>
      <c r="D94" s="256"/>
      <c r="E94" s="256"/>
      <c r="F94" s="256"/>
      <c r="G94" s="256"/>
      <c r="H94" s="256"/>
      <c r="I94" s="256"/>
      <c r="J94" s="273" t="s">
        <v>118</v>
      </c>
      <c r="K94" s="256"/>
      <c r="L94" s="200"/>
    </row>
    <row r="95" spans="2:47" s="201" customFormat="1" ht="10.35" customHeight="1">
      <c r="B95" s="200"/>
      <c r="L95" s="200"/>
    </row>
    <row r="96" spans="2:47" s="201" customFormat="1" ht="22.9" customHeight="1">
      <c r="B96" s="200"/>
      <c r="C96" s="274" t="s">
        <v>119</v>
      </c>
      <c r="J96" s="251">
        <f>J120</f>
        <v>0</v>
      </c>
      <c r="L96" s="200"/>
      <c r="AU96" s="210" t="s">
        <v>120</v>
      </c>
    </row>
    <row r="97" spans="2:12" s="276" customFormat="1" ht="24.95" customHeight="1">
      <c r="B97" s="275"/>
      <c r="D97" s="277" t="s">
        <v>124</v>
      </c>
      <c r="E97" s="278"/>
      <c r="F97" s="278"/>
      <c r="G97" s="278"/>
      <c r="H97" s="278"/>
      <c r="I97" s="278"/>
      <c r="J97" s="279">
        <f>J121</f>
        <v>0</v>
      </c>
      <c r="L97" s="275"/>
    </row>
    <row r="98" spans="2:12" s="281" customFormat="1" ht="19.899999999999999" customHeight="1">
      <c r="B98" s="280"/>
      <c r="D98" s="282" t="s">
        <v>463</v>
      </c>
      <c r="E98" s="283"/>
      <c r="F98" s="283"/>
      <c r="G98" s="283"/>
      <c r="H98" s="283"/>
      <c r="I98" s="283"/>
      <c r="J98" s="284">
        <f>J122</f>
        <v>0</v>
      </c>
      <c r="L98" s="280"/>
    </row>
    <row r="99" spans="2:12" s="281" customFormat="1" ht="19.899999999999999" customHeight="1">
      <c r="B99" s="280"/>
      <c r="D99" s="282" t="s">
        <v>464</v>
      </c>
      <c r="E99" s="283"/>
      <c r="F99" s="283"/>
      <c r="G99" s="283"/>
      <c r="H99" s="283"/>
      <c r="I99" s="283"/>
      <c r="J99" s="284">
        <f>J127</f>
        <v>0</v>
      </c>
      <c r="L99" s="280"/>
    </row>
    <row r="100" spans="2:12" s="281" customFormat="1" ht="19.899999999999999" customHeight="1">
      <c r="B100" s="280"/>
      <c r="D100" s="282" t="s">
        <v>465</v>
      </c>
      <c r="E100" s="283"/>
      <c r="F100" s="283"/>
      <c r="G100" s="283"/>
      <c r="H100" s="283"/>
      <c r="I100" s="283"/>
      <c r="J100" s="284">
        <f>J132</f>
        <v>0</v>
      </c>
      <c r="L100" s="280"/>
    </row>
    <row r="101" spans="2:12" s="201" customFormat="1" ht="21.75" customHeight="1">
      <c r="B101" s="200"/>
      <c r="L101" s="200"/>
    </row>
    <row r="102" spans="2:12" s="201" customFormat="1" ht="6.95" customHeight="1">
      <c r="B102" s="198"/>
      <c r="C102" s="199"/>
      <c r="D102" s="199"/>
      <c r="E102" s="199"/>
      <c r="F102" s="199"/>
      <c r="G102" s="199"/>
      <c r="H102" s="199"/>
      <c r="I102" s="199"/>
      <c r="J102" s="199"/>
      <c r="K102" s="199"/>
      <c r="L102" s="200"/>
    </row>
    <row r="106" spans="2:12" s="201" customFormat="1" ht="6.95" customHeight="1">
      <c r="B106" s="269"/>
      <c r="C106" s="270"/>
      <c r="D106" s="270"/>
      <c r="E106" s="270"/>
      <c r="F106" s="270"/>
      <c r="G106" s="270"/>
      <c r="H106" s="270"/>
      <c r="I106" s="270"/>
      <c r="J106" s="270"/>
      <c r="K106" s="270"/>
      <c r="L106" s="200"/>
    </row>
    <row r="107" spans="2:12" s="201" customFormat="1" ht="24.95" customHeight="1">
      <c r="B107" s="200"/>
      <c r="C107" s="236" t="s">
        <v>132</v>
      </c>
      <c r="L107" s="200"/>
    </row>
    <row r="108" spans="2:12" s="201" customFormat="1" ht="6.95" customHeight="1">
      <c r="B108" s="200"/>
      <c r="L108" s="200"/>
    </row>
    <row r="109" spans="2:12" s="201" customFormat="1" ht="12" customHeight="1">
      <c r="B109" s="200"/>
      <c r="C109" s="238" t="s">
        <v>13</v>
      </c>
      <c r="L109" s="200"/>
    </row>
    <row r="110" spans="2:12" s="201" customFormat="1" ht="16.5" customHeight="1">
      <c r="B110" s="200"/>
      <c r="E110" s="239" t="str">
        <f>E7</f>
        <v>CERMNA-224-BYT-8</v>
      </c>
      <c r="F110" s="240"/>
      <c r="G110" s="240"/>
      <c r="H110" s="240"/>
      <c r="L110" s="200"/>
    </row>
    <row r="111" spans="2:12" s="201" customFormat="1" ht="12" customHeight="1">
      <c r="B111" s="200"/>
      <c r="C111" s="238" t="s">
        <v>113</v>
      </c>
      <c r="L111" s="200"/>
    </row>
    <row r="112" spans="2:12" s="201" customFormat="1" ht="16.5" customHeight="1">
      <c r="B112" s="200"/>
      <c r="E112" s="241" t="str">
        <f>E9</f>
        <v>13 - ZTI, VZT, ZAŘIZOVÁKY</v>
      </c>
      <c r="F112" s="242"/>
      <c r="G112" s="242"/>
      <c r="H112" s="242"/>
      <c r="L112" s="200"/>
    </row>
    <row r="113" spans="2:65" s="201" customFormat="1" ht="6.95" customHeight="1">
      <c r="B113" s="200"/>
      <c r="L113" s="200"/>
    </row>
    <row r="114" spans="2:65" s="201" customFormat="1" ht="12" customHeight="1">
      <c r="B114" s="200"/>
      <c r="C114" s="238" t="s">
        <v>18</v>
      </c>
      <c r="F114" s="243" t="str">
        <f>F12</f>
        <v>Dolní Čermná 224, okr. Ústí n. Orlicí</v>
      </c>
      <c r="I114" s="238" t="s">
        <v>20</v>
      </c>
      <c r="J114" s="244" t="str">
        <f>IF(J12="","",J12)</f>
        <v>16. 1. 2025</v>
      </c>
      <c r="L114" s="200"/>
    </row>
    <row r="115" spans="2:65" s="201" customFormat="1" ht="6.95" customHeight="1">
      <c r="B115" s="200"/>
      <c r="L115" s="200"/>
    </row>
    <row r="116" spans="2:65" s="201" customFormat="1" ht="15.2" customHeight="1">
      <c r="B116" s="200"/>
      <c r="C116" s="238" t="s">
        <v>22</v>
      </c>
      <c r="F116" s="243" t="str">
        <f>E15</f>
        <v>Dětský domov Dolní Čermná</v>
      </c>
      <c r="I116" s="238" t="s">
        <v>29</v>
      </c>
      <c r="J116" s="271" t="str">
        <f>E21</f>
        <v>vs-studio s.r.o.</v>
      </c>
      <c r="L116" s="200"/>
    </row>
    <row r="117" spans="2:65" s="201" customFormat="1" ht="15.2" customHeight="1">
      <c r="B117" s="200"/>
      <c r="C117" s="238" t="s">
        <v>27</v>
      </c>
      <c r="F117" s="243" t="str">
        <f>IF(E18="","",E18)</f>
        <v xml:space="preserve"> </v>
      </c>
      <c r="I117" s="238" t="s">
        <v>33</v>
      </c>
      <c r="J117" s="271" t="str">
        <f>E24</f>
        <v>Jaroslav Klíma</v>
      </c>
      <c r="L117" s="200"/>
    </row>
    <row r="118" spans="2:65" s="201" customFormat="1" ht="10.35" customHeight="1">
      <c r="B118" s="200"/>
      <c r="L118" s="200"/>
    </row>
    <row r="119" spans="2:65" s="292" customFormat="1" ht="29.25" customHeight="1">
      <c r="B119" s="285"/>
      <c r="C119" s="286" t="s">
        <v>133</v>
      </c>
      <c r="D119" s="287" t="s">
        <v>63</v>
      </c>
      <c r="E119" s="287" t="s">
        <v>59</v>
      </c>
      <c r="F119" s="287" t="s">
        <v>60</v>
      </c>
      <c r="G119" s="287" t="s">
        <v>134</v>
      </c>
      <c r="H119" s="287" t="s">
        <v>135</v>
      </c>
      <c r="I119" s="287" t="s">
        <v>136</v>
      </c>
      <c r="J119" s="287" t="s">
        <v>118</v>
      </c>
      <c r="K119" s="288" t="s">
        <v>137</v>
      </c>
      <c r="L119" s="285"/>
      <c r="M119" s="289" t="s">
        <v>1</v>
      </c>
      <c r="N119" s="290" t="s">
        <v>42</v>
      </c>
      <c r="O119" s="290" t="s">
        <v>138</v>
      </c>
      <c r="P119" s="290" t="s">
        <v>139</v>
      </c>
      <c r="Q119" s="290" t="s">
        <v>140</v>
      </c>
      <c r="R119" s="290" t="s">
        <v>141</v>
      </c>
      <c r="S119" s="290" t="s">
        <v>142</v>
      </c>
      <c r="T119" s="291" t="s">
        <v>143</v>
      </c>
    </row>
    <row r="120" spans="2:65" s="201" customFormat="1" ht="22.9" customHeight="1">
      <c r="B120" s="200"/>
      <c r="C120" s="293" t="s">
        <v>144</v>
      </c>
      <c r="J120" s="294">
        <f>BK120</f>
        <v>0</v>
      </c>
      <c r="L120" s="200"/>
      <c r="M120" s="295"/>
      <c r="N120" s="249"/>
      <c r="O120" s="249"/>
      <c r="P120" s="296">
        <f>P121</f>
        <v>1.76101</v>
      </c>
      <c r="Q120" s="249"/>
      <c r="R120" s="296">
        <f>R121</f>
        <v>5.2000000000000005E-2</v>
      </c>
      <c r="S120" s="249"/>
      <c r="T120" s="297">
        <f>T121</f>
        <v>0</v>
      </c>
      <c r="AT120" s="210" t="s">
        <v>77</v>
      </c>
      <c r="AU120" s="210" t="s">
        <v>120</v>
      </c>
      <c r="BK120" s="298">
        <f>BK121</f>
        <v>0</v>
      </c>
    </row>
    <row r="121" spans="2:65" s="217" customFormat="1" ht="25.9" customHeight="1">
      <c r="B121" s="218"/>
      <c r="D121" s="219" t="s">
        <v>77</v>
      </c>
      <c r="E121" s="227" t="s">
        <v>201</v>
      </c>
      <c r="F121" s="227" t="s">
        <v>202</v>
      </c>
      <c r="J121" s="228">
        <f>BK121</f>
        <v>0</v>
      </c>
      <c r="L121" s="218"/>
      <c r="M121" s="222"/>
      <c r="P121" s="223">
        <f>P122+P127+P132</f>
        <v>1.76101</v>
      </c>
      <c r="R121" s="223">
        <f>R122+R127+R132</f>
        <v>5.2000000000000005E-2</v>
      </c>
      <c r="T121" s="224">
        <f>T122+T127+T132</f>
        <v>0</v>
      </c>
      <c r="AR121" s="219" t="s">
        <v>109</v>
      </c>
      <c r="AT121" s="225" t="s">
        <v>77</v>
      </c>
      <c r="AU121" s="225" t="s">
        <v>78</v>
      </c>
      <c r="AY121" s="219" t="s">
        <v>147</v>
      </c>
      <c r="BK121" s="226">
        <f>BK122+BK127+BK132</f>
        <v>0</v>
      </c>
    </row>
    <row r="122" spans="2:65" s="217" customFormat="1" ht="22.9" customHeight="1">
      <c r="B122" s="218"/>
      <c r="D122" s="219" t="s">
        <v>77</v>
      </c>
      <c r="E122" s="220" t="s">
        <v>466</v>
      </c>
      <c r="F122" s="220" t="s">
        <v>467</v>
      </c>
      <c r="J122" s="221">
        <f>BK122</f>
        <v>0</v>
      </c>
      <c r="L122" s="218"/>
      <c r="M122" s="222"/>
      <c r="P122" s="223">
        <f>SUM(P123:P126)</f>
        <v>0.56230000000000002</v>
      </c>
      <c r="R122" s="223">
        <f>SUM(R123:R126)</f>
        <v>0.05</v>
      </c>
      <c r="T122" s="224">
        <f>SUM(T123:T126)</f>
        <v>0</v>
      </c>
      <c r="AR122" s="219" t="s">
        <v>109</v>
      </c>
      <c r="AT122" s="225" t="s">
        <v>77</v>
      </c>
      <c r="AU122" s="225" t="s">
        <v>86</v>
      </c>
      <c r="AY122" s="219" t="s">
        <v>147</v>
      </c>
      <c r="BK122" s="226">
        <f>SUM(BK123:BK126)</f>
        <v>0</v>
      </c>
    </row>
    <row r="123" spans="2:65" s="201" customFormat="1" ht="24.2" customHeight="1">
      <c r="B123" s="200"/>
      <c r="C123" s="212" t="s">
        <v>86</v>
      </c>
      <c r="D123" s="213" t="s">
        <v>150</v>
      </c>
      <c r="E123" s="214" t="s">
        <v>468</v>
      </c>
      <c r="F123" s="204" t="s">
        <v>469</v>
      </c>
      <c r="G123" s="215" t="s">
        <v>325</v>
      </c>
      <c r="H123" s="216">
        <v>1</v>
      </c>
      <c r="I123" s="144">
        <v>0</v>
      </c>
      <c r="J123" s="203">
        <f>ROUND(I123*H123,2)</f>
        <v>0</v>
      </c>
      <c r="K123" s="204" t="s">
        <v>214</v>
      </c>
      <c r="L123" s="200"/>
      <c r="M123" s="205" t="s">
        <v>1</v>
      </c>
      <c r="N123" s="206" t="s">
        <v>44</v>
      </c>
      <c r="O123" s="207">
        <v>0.36099999999999999</v>
      </c>
      <c r="P123" s="207">
        <f>O123*H123</f>
        <v>0.36099999999999999</v>
      </c>
      <c r="Q123" s="207">
        <v>0.05</v>
      </c>
      <c r="R123" s="207">
        <f>Q123*H123</f>
        <v>0.05</v>
      </c>
      <c r="S123" s="207">
        <v>0</v>
      </c>
      <c r="T123" s="208">
        <f>S123*H123</f>
        <v>0</v>
      </c>
      <c r="AR123" s="209" t="s">
        <v>208</v>
      </c>
      <c r="AT123" s="209" t="s">
        <v>150</v>
      </c>
      <c r="AU123" s="209" t="s">
        <v>109</v>
      </c>
      <c r="AY123" s="210" t="s">
        <v>147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210" t="s">
        <v>109</v>
      </c>
      <c r="BK123" s="211">
        <f>ROUND(I123*H123,2)</f>
        <v>0</v>
      </c>
      <c r="BL123" s="210" t="s">
        <v>208</v>
      </c>
      <c r="BM123" s="209" t="s">
        <v>470</v>
      </c>
    </row>
    <row r="124" spans="2:65" s="183" customFormat="1">
      <c r="B124" s="182"/>
      <c r="D124" s="184" t="s">
        <v>157</v>
      </c>
      <c r="E124" s="185" t="s">
        <v>1</v>
      </c>
      <c r="F124" s="186" t="s">
        <v>471</v>
      </c>
      <c r="H124" s="187">
        <v>1</v>
      </c>
      <c r="L124" s="182"/>
      <c r="M124" s="188"/>
      <c r="T124" s="189"/>
      <c r="AT124" s="185" t="s">
        <v>157</v>
      </c>
      <c r="AU124" s="185" t="s">
        <v>109</v>
      </c>
      <c r="AV124" s="183" t="s">
        <v>109</v>
      </c>
      <c r="AW124" s="183" t="s">
        <v>32</v>
      </c>
      <c r="AX124" s="183" t="s">
        <v>86</v>
      </c>
      <c r="AY124" s="185" t="s">
        <v>147</v>
      </c>
    </row>
    <row r="125" spans="2:65" s="201" customFormat="1" ht="16.5" customHeight="1">
      <c r="B125" s="200"/>
      <c r="C125" s="212" t="s">
        <v>109</v>
      </c>
      <c r="D125" s="213" t="s">
        <v>150</v>
      </c>
      <c r="E125" s="214" t="s">
        <v>472</v>
      </c>
      <c r="F125" s="204" t="s">
        <v>473</v>
      </c>
      <c r="G125" s="215" t="s">
        <v>186</v>
      </c>
      <c r="H125" s="216">
        <v>0.05</v>
      </c>
      <c r="I125" s="144">
        <v>0</v>
      </c>
      <c r="J125" s="203">
        <f>ROUND(I125*H125,2)</f>
        <v>0</v>
      </c>
      <c r="K125" s="204" t="s">
        <v>154</v>
      </c>
      <c r="L125" s="200"/>
      <c r="M125" s="205" t="s">
        <v>1</v>
      </c>
      <c r="N125" s="206" t="s">
        <v>44</v>
      </c>
      <c r="O125" s="207">
        <v>4.0259999999999998</v>
      </c>
      <c r="P125" s="207">
        <f>O125*H125</f>
        <v>0.20130000000000001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AR125" s="209" t="s">
        <v>208</v>
      </c>
      <c r="AT125" s="209" t="s">
        <v>150</v>
      </c>
      <c r="AU125" s="209" t="s">
        <v>109</v>
      </c>
      <c r="AY125" s="210" t="s">
        <v>147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210" t="s">
        <v>109</v>
      </c>
      <c r="BK125" s="211">
        <f>ROUND(I125*H125,2)</f>
        <v>0</v>
      </c>
      <c r="BL125" s="210" t="s">
        <v>208</v>
      </c>
      <c r="BM125" s="209" t="s">
        <v>474</v>
      </c>
    </row>
    <row r="126" spans="2:65" s="183" customFormat="1">
      <c r="B126" s="182"/>
      <c r="D126" s="184" t="s">
        <v>157</v>
      </c>
      <c r="E126" s="185" t="s">
        <v>1</v>
      </c>
      <c r="F126" s="186" t="s">
        <v>475</v>
      </c>
      <c r="H126" s="187">
        <v>0.05</v>
      </c>
      <c r="L126" s="182"/>
      <c r="M126" s="188"/>
      <c r="T126" s="189"/>
      <c r="AT126" s="185" t="s">
        <v>157</v>
      </c>
      <c r="AU126" s="185" t="s">
        <v>109</v>
      </c>
      <c r="AV126" s="183" t="s">
        <v>109</v>
      </c>
      <c r="AW126" s="183" t="s">
        <v>32</v>
      </c>
      <c r="AX126" s="183" t="s">
        <v>86</v>
      </c>
      <c r="AY126" s="185" t="s">
        <v>147</v>
      </c>
    </row>
    <row r="127" spans="2:65" s="217" customFormat="1" ht="22.9" customHeight="1">
      <c r="B127" s="218"/>
      <c r="D127" s="219" t="s">
        <v>77</v>
      </c>
      <c r="E127" s="220" t="s">
        <v>476</v>
      </c>
      <c r="F127" s="220" t="s">
        <v>477</v>
      </c>
      <c r="J127" s="221">
        <f>BK127</f>
        <v>0</v>
      </c>
      <c r="L127" s="218"/>
      <c r="M127" s="222"/>
      <c r="P127" s="223">
        <f>SUM(P128:P131)</f>
        <v>0.54164999999999996</v>
      </c>
      <c r="R127" s="223">
        <f>SUM(R128:R131)</f>
        <v>1E-3</v>
      </c>
      <c r="T127" s="224">
        <f>SUM(T128:T131)</f>
        <v>0</v>
      </c>
      <c r="AR127" s="219" t="s">
        <v>109</v>
      </c>
      <c r="AT127" s="225" t="s">
        <v>77</v>
      </c>
      <c r="AU127" s="225" t="s">
        <v>86</v>
      </c>
      <c r="AY127" s="219" t="s">
        <v>147</v>
      </c>
      <c r="BK127" s="226">
        <f>SUM(BK128:BK131)</f>
        <v>0</v>
      </c>
    </row>
    <row r="128" spans="2:65" s="201" customFormat="1" ht="24.2" customHeight="1">
      <c r="B128" s="200"/>
      <c r="C128" s="212" t="s">
        <v>164</v>
      </c>
      <c r="D128" s="213" t="s">
        <v>150</v>
      </c>
      <c r="E128" s="214" t="s">
        <v>478</v>
      </c>
      <c r="F128" s="204" t="s">
        <v>479</v>
      </c>
      <c r="G128" s="215" t="s">
        <v>480</v>
      </c>
      <c r="H128" s="216">
        <v>1</v>
      </c>
      <c r="I128" s="144">
        <v>0</v>
      </c>
      <c r="J128" s="203">
        <f>ROUND(I128*H128,2)</f>
        <v>0</v>
      </c>
      <c r="K128" s="204" t="s">
        <v>214</v>
      </c>
      <c r="L128" s="200"/>
      <c r="M128" s="205" t="s">
        <v>1</v>
      </c>
      <c r="N128" s="206" t="s">
        <v>44</v>
      </c>
      <c r="O128" s="207">
        <v>0.36099999999999999</v>
      </c>
      <c r="P128" s="207">
        <f>O128*H128</f>
        <v>0.36099999999999999</v>
      </c>
      <c r="Q128" s="207">
        <v>1E-3</v>
      </c>
      <c r="R128" s="207">
        <f>Q128*H128</f>
        <v>1E-3</v>
      </c>
      <c r="S128" s="207">
        <v>0</v>
      </c>
      <c r="T128" s="208">
        <f>S128*H128</f>
        <v>0</v>
      </c>
      <c r="AR128" s="209" t="s">
        <v>208</v>
      </c>
      <c r="AT128" s="209" t="s">
        <v>150</v>
      </c>
      <c r="AU128" s="209" t="s">
        <v>109</v>
      </c>
      <c r="AY128" s="210" t="s">
        <v>147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210" t="s">
        <v>109</v>
      </c>
      <c r="BK128" s="211">
        <f>ROUND(I128*H128,2)</f>
        <v>0</v>
      </c>
      <c r="BL128" s="210" t="s">
        <v>208</v>
      </c>
      <c r="BM128" s="209" t="s">
        <v>481</v>
      </c>
    </row>
    <row r="129" spans="2:65" s="183" customFormat="1">
      <c r="B129" s="182"/>
      <c r="D129" s="184" t="s">
        <v>157</v>
      </c>
      <c r="E129" s="185" t="s">
        <v>1</v>
      </c>
      <c r="F129" s="186" t="s">
        <v>482</v>
      </c>
      <c r="H129" s="187">
        <v>1</v>
      </c>
      <c r="L129" s="182"/>
      <c r="M129" s="188"/>
      <c r="T129" s="189"/>
      <c r="AT129" s="185" t="s">
        <v>157</v>
      </c>
      <c r="AU129" s="185" t="s">
        <v>109</v>
      </c>
      <c r="AV129" s="183" t="s">
        <v>109</v>
      </c>
      <c r="AW129" s="183" t="s">
        <v>32</v>
      </c>
      <c r="AX129" s="183" t="s">
        <v>86</v>
      </c>
      <c r="AY129" s="185" t="s">
        <v>147</v>
      </c>
    </row>
    <row r="130" spans="2:65" s="201" customFormat="1" ht="16.5" customHeight="1">
      <c r="B130" s="200"/>
      <c r="C130" s="212" t="s">
        <v>155</v>
      </c>
      <c r="D130" s="213" t="s">
        <v>150</v>
      </c>
      <c r="E130" s="214" t="s">
        <v>483</v>
      </c>
      <c r="F130" s="204" t="s">
        <v>484</v>
      </c>
      <c r="G130" s="215" t="s">
        <v>186</v>
      </c>
      <c r="H130" s="216">
        <v>0.05</v>
      </c>
      <c r="I130" s="144">
        <v>0</v>
      </c>
      <c r="J130" s="203">
        <f>ROUND(I130*H130,2)</f>
        <v>0</v>
      </c>
      <c r="K130" s="204" t="s">
        <v>154</v>
      </c>
      <c r="L130" s="200"/>
      <c r="M130" s="205" t="s">
        <v>1</v>
      </c>
      <c r="N130" s="206" t="s">
        <v>44</v>
      </c>
      <c r="O130" s="207">
        <v>3.613</v>
      </c>
      <c r="P130" s="207">
        <f>O130*H130</f>
        <v>0.18065000000000001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AR130" s="209" t="s">
        <v>208</v>
      </c>
      <c r="AT130" s="209" t="s">
        <v>150</v>
      </c>
      <c r="AU130" s="209" t="s">
        <v>109</v>
      </c>
      <c r="AY130" s="210" t="s">
        <v>147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210" t="s">
        <v>109</v>
      </c>
      <c r="BK130" s="211">
        <f>ROUND(I130*H130,2)</f>
        <v>0</v>
      </c>
      <c r="BL130" s="210" t="s">
        <v>208</v>
      </c>
      <c r="BM130" s="209" t="s">
        <v>485</v>
      </c>
    </row>
    <row r="131" spans="2:65" s="183" customFormat="1">
      <c r="B131" s="182"/>
      <c r="D131" s="184" t="s">
        <v>157</v>
      </c>
      <c r="E131" s="185" t="s">
        <v>1</v>
      </c>
      <c r="F131" s="186" t="s">
        <v>475</v>
      </c>
      <c r="H131" s="187">
        <v>0.05</v>
      </c>
      <c r="L131" s="182"/>
      <c r="M131" s="188"/>
      <c r="T131" s="189"/>
      <c r="AT131" s="185" t="s">
        <v>157</v>
      </c>
      <c r="AU131" s="185" t="s">
        <v>109</v>
      </c>
      <c r="AV131" s="183" t="s">
        <v>109</v>
      </c>
      <c r="AW131" s="183" t="s">
        <v>32</v>
      </c>
      <c r="AX131" s="183" t="s">
        <v>86</v>
      </c>
      <c r="AY131" s="185" t="s">
        <v>147</v>
      </c>
    </row>
    <row r="132" spans="2:65" s="217" customFormat="1" ht="22.9" customHeight="1">
      <c r="B132" s="218"/>
      <c r="D132" s="219" t="s">
        <v>77</v>
      </c>
      <c r="E132" s="220" t="s">
        <v>486</v>
      </c>
      <c r="F132" s="220" t="s">
        <v>487</v>
      </c>
      <c r="J132" s="221">
        <f>BK132</f>
        <v>0</v>
      </c>
      <c r="L132" s="218"/>
      <c r="M132" s="222"/>
      <c r="P132" s="223">
        <f>SUM(P133:P136)</f>
        <v>0.65705999999999998</v>
      </c>
      <c r="R132" s="223">
        <f>SUM(R133:R136)</f>
        <v>1E-3</v>
      </c>
      <c r="T132" s="224">
        <f>SUM(T133:T136)</f>
        <v>0</v>
      </c>
      <c r="AR132" s="219" t="s">
        <v>109</v>
      </c>
      <c r="AT132" s="225" t="s">
        <v>77</v>
      </c>
      <c r="AU132" s="225" t="s">
        <v>86</v>
      </c>
      <c r="AY132" s="219" t="s">
        <v>147</v>
      </c>
      <c r="BK132" s="226">
        <f>SUM(BK133:BK136)</f>
        <v>0</v>
      </c>
    </row>
    <row r="133" spans="2:65" s="201" customFormat="1" ht="24.2" customHeight="1">
      <c r="B133" s="200"/>
      <c r="C133" s="212" t="s">
        <v>173</v>
      </c>
      <c r="D133" s="213" t="s">
        <v>150</v>
      </c>
      <c r="E133" s="214" t="s">
        <v>488</v>
      </c>
      <c r="F133" s="204" t="s">
        <v>489</v>
      </c>
      <c r="G133" s="215" t="s">
        <v>480</v>
      </c>
      <c r="H133" s="216">
        <v>1</v>
      </c>
      <c r="I133" s="144">
        <v>0</v>
      </c>
      <c r="J133" s="203">
        <f>ROUND(I133*H133,2)</f>
        <v>0</v>
      </c>
      <c r="K133" s="204" t="s">
        <v>214</v>
      </c>
      <c r="L133" s="200"/>
      <c r="M133" s="205" t="s">
        <v>1</v>
      </c>
      <c r="N133" s="206" t="s">
        <v>44</v>
      </c>
      <c r="O133" s="207">
        <v>0.36099999999999999</v>
      </c>
      <c r="P133" s="207">
        <f>O133*H133</f>
        <v>0.36099999999999999</v>
      </c>
      <c r="Q133" s="207">
        <v>1E-3</v>
      </c>
      <c r="R133" s="207">
        <f>Q133*H133</f>
        <v>1E-3</v>
      </c>
      <c r="S133" s="207">
        <v>0</v>
      </c>
      <c r="T133" s="208">
        <f>S133*H133</f>
        <v>0</v>
      </c>
      <c r="AR133" s="209" t="s">
        <v>208</v>
      </c>
      <c r="AT133" s="209" t="s">
        <v>150</v>
      </c>
      <c r="AU133" s="209" t="s">
        <v>109</v>
      </c>
      <c r="AY133" s="210" t="s">
        <v>147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210" t="s">
        <v>109</v>
      </c>
      <c r="BK133" s="211">
        <f>ROUND(I133*H133,2)</f>
        <v>0</v>
      </c>
      <c r="BL133" s="210" t="s">
        <v>208</v>
      </c>
      <c r="BM133" s="209" t="s">
        <v>490</v>
      </c>
    </row>
    <row r="134" spans="2:65" s="183" customFormat="1">
      <c r="B134" s="182"/>
      <c r="D134" s="184" t="s">
        <v>157</v>
      </c>
      <c r="E134" s="185" t="s">
        <v>1</v>
      </c>
      <c r="F134" s="186" t="s">
        <v>491</v>
      </c>
      <c r="H134" s="187">
        <v>1</v>
      </c>
      <c r="L134" s="182"/>
      <c r="M134" s="188"/>
      <c r="T134" s="189"/>
      <c r="AT134" s="185" t="s">
        <v>157</v>
      </c>
      <c r="AU134" s="185" t="s">
        <v>109</v>
      </c>
      <c r="AV134" s="183" t="s">
        <v>109</v>
      </c>
      <c r="AW134" s="183" t="s">
        <v>32</v>
      </c>
      <c r="AX134" s="183" t="s">
        <v>86</v>
      </c>
      <c r="AY134" s="185" t="s">
        <v>147</v>
      </c>
    </row>
    <row r="135" spans="2:65" s="201" customFormat="1" ht="16.5" customHeight="1">
      <c r="B135" s="200"/>
      <c r="C135" s="212" t="s">
        <v>183</v>
      </c>
      <c r="D135" s="213" t="s">
        <v>150</v>
      </c>
      <c r="E135" s="214" t="s">
        <v>492</v>
      </c>
      <c r="F135" s="204" t="s">
        <v>493</v>
      </c>
      <c r="G135" s="215" t="s">
        <v>186</v>
      </c>
      <c r="H135" s="216">
        <v>0.02</v>
      </c>
      <c r="I135" s="144">
        <v>0</v>
      </c>
      <c r="J135" s="203">
        <f>ROUND(I135*H135,2)</f>
        <v>0</v>
      </c>
      <c r="K135" s="204" t="s">
        <v>154</v>
      </c>
      <c r="L135" s="200"/>
      <c r="M135" s="205" t="s">
        <v>1</v>
      </c>
      <c r="N135" s="206" t="s">
        <v>44</v>
      </c>
      <c r="O135" s="207">
        <v>14.803000000000001</v>
      </c>
      <c r="P135" s="207">
        <f>O135*H135</f>
        <v>0.29606000000000005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AR135" s="209" t="s">
        <v>208</v>
      </c>
      <c r="AT135" s="209" t="s">
        <v>150</v>
      </c>
      <c r="AU135" s="209" t="s">
        <v>109</v>
      </c>
      <c r="AY135" s="210" t="s">
        <v>147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210" t="s">
        <v>109</v>
      </c>
      <c r="BK135" s="211">
        <f>ROUND(I135*H135,2)</f>
        <v>0</v>
      </c>
      <c r="BL135" s="210" t="s">
        <v>208</v>
      </c>
      <c r="BM135" s="209" t="s">
        <v>494</v>
      </c>
    </row>
    <row r="136" spans="2:65" s="183" customFormat="1">
      <c r="B136" s="182"/>
      <c r="D136" s="184" t="s">
        <v>157</v>
      </c>
      <c r="E136" s="185" t="s">
        <v>1</v>
      </c>
      <c r="F136" s="186" t="s">
        <v>495</v>
      </c>
      <c r="H136" s="187">
        <v>0.02</v>
      </c>
      <c r="L136" s="182"/>
      <c r="M136" s="306"/>
      <c r="N136" s="307"/>
      <c r="O136" s="307"/>
      <c r="P136" s="307"/>
      <c r="Q136" s="307"/>
      <c r="R136" s="307"/>
      <c r="S136" s="307"/>
      <c r="T136" s="308"/>
      <c r="AT136" s="185" t="s">
        <v>157</v>
      </c>
      <c r="AU136" s="185" t="s">
        <v>109</v>
      </c>
      <c r="AV136" s="183" t="s">
        <v>109</v>
      </c>
      <c r="AW136" s="183" t="s">
        <v>32</v>
      </c>
      <c r="AX136" s="183" t="s">
        <v>86</v>
      </c>
      <c r="AY136" s="185" t="s">
        <v>147</v>
      </c>
    </row>
    <row r="137" spans="2:65" s="201" customFormat="1" ht="6.95" customHeight="1">
      <c r="B137" s="198"/>
      <c r="C137" s="199"/>
      <c r="D137" s="199"/>
      <c r="E137" s="199"/>
      <c r="F137" s="199"/>
      <c r="G137" s="199"/>
      <c r="H137" s="199"/>
      <c r="I137" s="199"/>
      <c r="J137" s="199"/>
      <c r="K137" s="199"/>
      <c r="L137" s="200"/>
    </row>
  </sheetData>
  <sheetProtection algorithmName="SHA-512" hashValue="z1v9BqTC6DK5E4CDZ0akfqMqru4k05RWFCg7R5uTGcWsgWHDI5AW9dKtX/LsNwCIQda/jnNFAlwXL1BPuCWHrw==" saltValue="dLgwuSpC4kCgAfDhMPZZOw==" spinCount="100000" sheet="1" objects="1" scenarios="1" selectLockedCells="1"/>
  <autoFilter ref="C119:K136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25"/>
  <sheetViews>
    <sheetView showGridLines="0" topLeftCell="A210" zoomScaleNormal="100" workbookViewId="0">
      <selection activeCell="I223" sqref="I223"/>
    </sheetView>
  </sheetViews>
  <sheetFormatPr defaultRowHeight="11.25"/>
  <cols>
    <col min="1" max="1" width="8.33203125" style="202" customWidth="1"/>
    <col min="2" max="2" width="1.1640625" style="202" customWidth="1"/>
    <col min="3" max="3" width="4.1640625" style="202" customWidth="1"/>
    <col min="4" max="4" width="4.33203125" style="202" customWidth="1"/>
    <col min="5" max="5" width="17.1640625" style="202" customWidth="1"/>
    <col min="6" max="6" width="100.83203125" style="202" customWidth="1"/>
    <col min="7" max="7" width="7.5" style="202" customWidth="1"/>
    <col min="8" max="8" width="14" style="202" customWidth="1"/>
    <col min="9" max="9" width="15.83203125" style="202" customWidth="1"/>
    <col min="10" max="11" width="22.33203125" style="202" customWidth="1"/>
    <col min="12" max="12" width="9.33203125" style="202" customWidth="1"/>
    <col min="13" max="13" width="10.83203125" style="202" hidden="1" customWidth="1"/>
    <col min="14" max="14" width="9.33203125" style="202" hidden="1"/>
    <col min="15" max="20" width="14.1640625" style="202" hidden="1" customWidth="1"/>
    <col min="21" max="21" width="16.33203125" style="202" hidden="1" customWidth="1"/>
    <col min="22" max="22" width="12.33203125" style="202" customWidth="1"/>
    <col min="23" max="23" width="16.33203125" style="202" customWidth="1"/>
    <col min="24" max="24" width="12.33203125" style="202" customWidth="1"/>
    <col min="25" max="25" width="15" style="202" customWidth="1"/>
    <col min="26" max="26" width="11" style="202" customWidth="1"/>
    <col min="27" max="27" width="15" style="202" customWidth="1"/>
    <col min="28" max="28" width="16.33203125" style="202" customWidth="1"/>
    <col min="29" max="29" width="11" style="202" customWidth="1"/>
    <col min="30" max="30" width="15" style="202" customWidth="1"/>
    <col min="31" max="31" width="16.33203125" style="202" customWidth="1"/>
    <col min="32" max="43" width="9.33203125" style="202"/>
    <col min="44" max="65" width="9.33203125" style="202" hidden="1"/>
    <col min="66" max="16384" width="9.33203125" style="202"/>
  </cols>
  <sheetData>
    <row r="2" spans="2:46" ht="36.950000000000003" customHeight="1">
      <c r="L2" s="231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210" t="s">
        <v>99</v>
      </c>
    </row>
    <row r="3" spans="2:46" ht="6.95" hidden="1" customHeight="1">
      <c r="B3" s="233"/>
      <c r="C3" s="234"/>
      <c r="D3" s="234"/>
      <c r="E3" s="234"/>
      <c r="F3" s="234"/>
      <c r="G3" s="234"/>
      <c r="H3" s="234"/>
      <c r="I3" s="234"/>
      <c r="J3" s="234"/>
      <c r="K3" s="234"/>
      <c r="L3" s="235"/>
      <c r="AT3" s="210" t="s">
        <v>86</v>
      </c>
    </row>
    <row r="4" spans="2:46" ht="24.95" hidden="1" customHeight="1">
      <c r="B4" s="235"/>
      <c r="D4" s="236" t="s">
        <v>112</v>
      </c>
      <c r="L4" s="235"/>
      <c r="M4" s="237" t="s">
        <v>10</v>
      </c>
      <c r="AT4" s="210" t="s">
        <v>3</v>
      </c>
    </row>
    <row r="5" spans="2:46" ht="6.95" hidden="1" customHeight="1">
      <c r="B5" s="235"/>
      <c r="L5" s="235"/>
    </row>
    <row r="6" spans="2:46" ht="12" hidden="1" customHeight="1">
      <c r="B6" s="235"/>
      <c r="D6" s="238" t="s">
        <v>13</v>
      </c>
      <c r="L6" s="235"/>
    </row>
    <row r="7" spans="2:46" ht="16.5" hidden="1" customHeight="1">
      <c r="B7" s="235"/>
      <c r="E7" s="239" t="str">
        <f>'Rekapitulace zakázky'!K6</f>
        <v>CERMNA-224-BYT-8</v>
      </c>
      <c r="F7" s="240"/>
      <c r="G7" s="240"/>
      <c r="H7" s="240"/>
      <c r="L7" s="235"/>
    </row>
    <row r="8" spans="2:46" s="201" customFormat="1" ht="12" hidden="1" customHeight="1">
      <c r="B8" s="200"/>
      <c r="D8" s="238" t="s">
        <v>113</v>
      </c>
      <c r="L8" s="200"/>
    </row>
    <row r="9" spans="2:46" s="201" customFormat="1" ht="16.5" hidden="1" customHeight="1">
      <c r="B9" s="200"/>
      <c r="E9" s="241" t="s">
        <v>496</v>
      </c>
      <c r="F9" s="242"/>
      <c r="G9" s="242"/>
      <c r="H9" s="242"/>
      <c r="L9" s="200"/>
    </row>
    <row r="10" spans="2:46" s="201" customFormat="1" hidden="1">
      <c r="B10" s="200"/>
      <c r="L10" s="200"/>
    </row>
    <row r="11" spans="2:46" s="201" customFormat="1" ht="12" hidden="1" customHeight="1">
      <c r="B11" s="200"/>
      <c r="D11" s="238" t="s">
        <v>15</v>
      </c>
      <c r="F11" s="243" t="s">
        <v>16</v>
      </c>
      <c r="I11" s="238" t="s">
        <v>17</v>
      </c>
      <c r="J11" s="243" t="s">
        <v>1</v>
      </c>
      <c r="L11" s="200"/>
    </row>
    <row r="12" spans="2:46" s="201" customFormat="1" ht="12" hidden="1" customHeight="1">
      <c r="B12" s="200"/>
      <c r="D12" s="238" t="s">
        <v>18</v>
      </c>
      <c r="F12" s="243" t="s">
        <v>19</v>
      </c>
      <c r="I12" s="238" t="s">
        <v>20</v>
      </c>
      <c r="J12" s="244" t="str">
        <f>'Rekapitulace zakázky'!AN8</f>
        <v>16. 1. 2025</v>
      </c>
      <c r="L12" s="200"/>
    </row>
    <row r="13" spans="2:46" s="201" customFormat="1" ht="10.9" hidden="1" customHeight="1">
      <c r="B13" s="200"/>
      <c r="L13" s="200"/>
    </row>
    <row r="14" spans="2:46" s="201" customFormat="1" ht="12" hidden="1" customHeight="1">
      <c r="B14" s="200"/>
      <c r="D14" s="238" t="s">
        <v>22</v>
      </c>
      <c r="I14" s="238" t="s">
        <v>23</v>
      </c>
      <c r="J14" s="243" t="s">
        <v>24</v>
      </c>
      <c r="L14" s="200"/>
    </row>
    <row r="15" spans="2:46" s="201" customFormat="1" ht="18" hidden="1" customHeight="1">
      <c r="B15" s="200"/>
      <c r="E15" s="243" t="s">
        <v>25</v>
      </c>
      <c r="I15" s="238" t="s">
        <v>26</v>
      </c>
      <c r="J15" s="243" t="s">
        <v>1</v>
      </c>
      <c r="L15" s="200"/>
    </row>
    <row r="16" spans="2:46" s="201" customFormat="1" ht="6.95" hidden="1" customHeight="1">
      <c r="B16" s="200"/>
      <c r="L16" s="200"/>
    </row>
    <row r="17" spans="2:12" s="201" customFormat="1" ht="12" hidden="1" customHeight="1">
      <c r="B17" s="200"/>
      <c r="D17" s="238" t="s">
        <v>27</v>
      </c>
      <c r="I17" s="238" t="s">
        <v>23</v>
      </c>
      <c r="J17" s="243" t="str">
        <f>'Rekapitulace zakázky'!AN13</f>
        <v/>
      </c>
      <c r="L17" s="200"/>
    </row>
    <row r="18" spans="2:12" s="201" customFormat="1" ht="18" hidden="1" customHeight="1">
      <c r="B18" s="200"/>
      <c r="E18" s="245" t="str">
        <f>'Rekapitulace zakázky'!E14</f>
        <v xml:space="preserve"> </v>
      </c>
      <c r="F18" s="245"/>
      <c r="G18" s="245"/>
      <c r="H18" s="245"/>
      <c r="I18" s="238" t="s">
        <v>26</v>
      </c>
      <c r="J18" s="243" t="str">
        <f>'Rekapitulace zakázky'!AN14</f>
        <v/>
      </c>
      <c r="L18" s="200"/>
    </row>
    <row r="19" spans="2:12" s="201" customFormat="1" ht="6.95" hidden="1" customHeight="1">
      <c r="B19" s="200"/>
      <c r="L19" s="200"/>
    </row>
    <row r="20" spans="2:12" s="201" customFormat="1" ht="12" hidden="1" customHeight="1">
      <c r="B20" s="200"/>
      <c r="D20" s="238" t="s">
        <v>29</v>
      </c>
      <c r="I20" s="238" t="s">
        <v>23</v>
      </c>
      <c r="J20" s="243" t="s">
        <v>30</v>
      </c>
      <c r="L20" s="200"/>
    </row>
    <row r="21" spans="2:12" s="201" customFormat="1" ht="18" hidden="1" customHeight="1">
      <c r="B21" s="200"/>
      <c r="E21" s="243" t="s">
        <v>31</v>
      </c>
      <c r="I21" s="238" t="s">
        <v>26</v>
      </c>
      <c r="J21" s="243" t="s">
        <v>1</v>
      </c>
      <c r="L21" s="200"/>
    </row>
    <row r="22" spans="2:12" s="201" customFormat="1" ht="6.95" hidden="1" customHeight="1">
      <c r="B22" s="200"/>
      <c r="L22" s="200"/>
    </row>
    <row r="23" spans="2:12" s="201" customFormat="1" ht="12" hidden="1" customHeight="1">
      <c r="B23" s="200"/>
      <c r="D23" s="238" t="s">
        <v>33</v>
      </c>
      <c r="I23" s="238" t="s">
        <v>23</v>
      </c>
      <c r="J23" s="243" t="s">
        <v>34</v>
      </c>
      <c r="L23" s="200"/>
    </row>
    <row r="24" spans="2:12" s="201" customFormat="1" ht="18" hidden="1" customHeight="1">
      <c r="B24" s="200"/>
      <c r="E24" s="243" t="s">
        <v>35</v>
      </c>
      <c r="I24" s="238" t="s">
        <v>26</v>
      </c>
      <c r="J24" s="243" t="s">
        <v>1</v>
      </c>
      <c r="L24" s="200"/>
    </row>
    <row r="25" spans="2:12" s="201" customFormat="1" ht="6.95" hidden="1" customHeight="1">
      <c r="B25" s="200"/>
      <c r="L25" s="200"/>
    </row>
    <row r="26" spans="2:12" s="201" customFormat="1" ht="12" hidden="1" customHeight="1">
      <c r="B26" s="200"/>
      <c r="D26" s="238" t="s">
        <v>36</v>
      </c>
      <c r="L26" s="200"/>
    </row>
    <row r="27" spans="2:12" s="247" customFormat="1" ht="23.25" hidden="1" customHeight="1">
      <c r="B27" s="246"/>
      <c r="E27" s="248" t="s">
        <v>115</v>
      </c>
      <c r="F27" s="248"/>
      <c r="G27" s="248"/>
      <c r="H27" s="248"/>
      <c r="L27" s="246"/>
    </row>
    <row r="28" spans="2:12" s="201" customFormat="1" ht="6.95" hidden="1" customHeight="1">
      <c r="B28" s="200"/>
      <c r="L28" s="200"/>
    </row>
    <row r="29" spans="2:12" s="201" customFormat="1" ht="6.95" hidden="1" customHeight="1">
      <c r="B29" s="200"/>
      <c r="D29" s="249"/>
      <c r="E29" s="249"/>
      <c r="F29" s="249"/>
      <c r="G29" s="249"/>
      <c r="H29" s="249"/>
      <c r="I29" s="249"/>
      <c r="J29" s="249"/>
      <c r="K29" s="249"/>
      <c r="L29" s="200"/>
    </row>
    <row r="30" spans="2:12" s="201" customFormat="1" ht="25.35" hidden="1" customHeight="1">
      <c r="B30" s="200"/>
      <c r="D30" s="250" t="s">
        <v>38</v>
      </c>
      <c r="J30" s="251">
        <f>ROUND(J121, 2)</f>
        <v>0</v>
      </c>
      <c r="L30" s="200"/>
    </row>
    <row r="31" spans="2:12" s="201" customFormat="1" ht="6.95" hidden="1" customHeight="1">
      <c r="B31" s="200"/>
      <c r="D31" s="249"/>
      <c r="E31" s="249"/>
      <c r="F31" s="249"/>
      <c r="G31" s="249"/>
      <c r="H31" s="249"/>
      <c r="I31" s="249"/>
      <c r="J31" s="249"/>
      <c r="K31" s="249"/>
      <c r="L31" s="200"/>
    </row>
    <row r="32" spans="2:12" s="201" customFormat="1" ht="14.45" hidden="1" customHeight="1">
      <c r="B32" s="200"/>
      <c r="F32" s="252" t="s">
        <v>40</v>
      </c>
      <c r="I32" s="252" t="s">
        <v>39</v>
      </c>
      <c r="J32" s="252" t="s">
        <v>41</v>
      </c>
      <c r="L32" s="200"/>
    </row>
    <row r="33" spans="2:12" s="201" customFormat="1" ht="14.45" hidden="1" customHeight="1">
      <c r="B33" s="200"/>
      <c r="D33" s="253" t="s">
        <v>42</v>
      </c>
      <c r="E33" s="238" t="s">
        <v>43</v>
      </c>
      <c r="F33" s="254">
        <f>ROUND((SUM(BE121:BE224)),  2)</f>
        <v>0</v>
      </c>
      <c r="I33" s="255">
        <v>0.21</v>
      </c>
      <c r="J33" s="254">
        <f>ROUND(((SUM(BE121:BE224))*I33),  2)</f>
        <v>0</v>
      </c>
      <c r="L33" s="200"/>
    </row>
    <row r="34" spans="2:12" s="201" customFormat="1" ht="14.45" hidden="1" customHeight="1">
      <c r="B34" s="200"/>
      <c r="E34" s="238" t="s">
        <v>44</v>
      </c>
      <c r="F34" s="254">
        <f>ROUND((SUM(BF121:BF224)),  2)</f>
        <v>0</v>
      </c>
      <c r="I34" s="255">
        <v>0.12</v>
      </c>
      <c r="J34" s="254">
        <f>ROUND(((SUM(BF121:BF224))*I34),  2)</f>
        <v>0</v>
      </c>
      <c r="L34" s="200"/>
    </row>
    <row r="35" spans="2:12" s="201" customFormat="1" ht="14.45" hidden="1" customHeight="1">
      <c r="B35" s="200"/>
      <c r="E35" s="238" t="s">
        <v>45</v>
      </c>
      <c r="F35" s="254">
        <f>ROUND((SUM(BG121:BG224)),  2)</f>
        <v>0</v>
      </c>
      <c r="I35" s="255">
        <v>0.21</v>
      </c>
      <c r="J35" s="254">
        <f>0</f>
        <v>0</v>
      </c>
      <c r="L35" s="200"/>
    </row>
    <row r="36" spans="2:12" s="201" customFormat="1" ht="14.45" hidden="1" customHeight="1">
      <c r="B36" s="200"/>
      <c r="E36" s="238" t="s">
        <v>46</v>
      </c>
      <c r="F36" s="254">
        <f>ROUND((SUM(BH121:BH224)),  2)</f>
        <v>0</v>
      </c>
      <c r="I36" s="255">
        <v>0.12</v>
      </c>
      <c r="J36" s="254">
        <f>0</f>
        <v>0</v>
      </c>
      <c r="L36" s="200"/>
    </row>
    <row r="37" spans="2:12" s="201" customFormat="1" ht="14.45" hidden="1" customHeight="1">
      <c r="B37" s="200"/>
      <c r="E37" s="238" t="s">
        <v>47</v>
      </c>
      <c r="F37" s="254">
        <f>ROUND((SUM(BI121:BI224)),  2)</f>
        <v>0</v>
      </c>
      <c r="I37" s="255">
        <v>0</v>
      </c>
      <c r="J37" s="254">
        <f>0</f>
        <v>0</v>
      </c>
      <c r="L37" s="200"/>
    </row>
    <row r="38" spans="2:12" s="201" customFormat="1" ht="6.95" hidden="1" customHeight="1">
      <c r="B38" s="200"/>
      <c r="L38" s="200"/>
    </row>
    <row r="39" spans="2:12" s="201" customFormat="1" ht="25.35" hidden="1" customHeight="1">
      <c r="B39" s="200"/>
      <c r="C39" s="256"/>
      <c r="D39" s="257" t="s">
        <v>48</v>
      </c>
      <c r="E39" s="258"/>
      <c r="F39" s="258"/>
      <c r="G39" s="259" t="s">
        <v>49</v>
      </c>
      <c r="H39" s="260" t="s">
        <v>50</v>
      </c>
      <c r="I39" s="258"/>
      <c r="J39" s="261">
        <f>SUM(J30:J37)</f>
        <v>0</v>
      </c>
      <c r="K39" s="262"/>
      <c r="L39" s="200"/>
    </row>
    <row r="40" spans="2:12" s="201" customFormat="1" ht="14.45" hidden="1" customHeight="1">
      <c r="B40" s="200"/>
      <c r="L40" s="200"/>
    </row>
    <row r="41" spans="2:12" ht="14.45" hidden="1" customHeight="1">
      <c r="B41" s="235"/>
      <c r="L41" s="235"/>
    </row>
    <row r="42" spans="2:12" ht="14.45" hidden="1" customHeight="1">
      <c r="B42" s="235"/>
      <c r="L42" s="235"/>
    </row>
    <row r="43" spans="2:12" ht="14.45" hidden="1" customHeight="1">
      <c r="B43" s="235"/>
      <c r="L43" s="235"/>
    </row>
    <row r="44" spans="2:12" ht="14.45" hidden="1" customHeight="1">
      <c r="B44" s="235"/>
      <c r="L44" s="235"/>
    </row>
    <row r="45" spans="2:12" ht="14.45" hidden="1" customHeight="1">
      <c r="B45" s="235"/>
      <c r="L45" s="235"/>
    </row>
    <row r="46" spans="2:12" ht="14.45" hidden="1" customHeight="1">
      <c r="B46" s="235"/>
      <c r="L46" s="235"/>
    </row>
    <row r="47" spans="2:12" ht="14.45" hidden="1" customHeight="1">
      <c r="B47" s="235"/>
      <c r="L47" s="235"/>
    </row>
    <row r="48" spans="2:12" ht="14.45" hidden="1" customHeight="1">
      <c r="B48" s="235"/>
      <c r="L48" s="235"/>
    </row>
    <row r="49" spans="2:12" ht="14.45" hidden="1" customHeight="1">
      <c r="B49" s="235"/>
      <c r="L49" s="235"/>
    </row>
    <row r="50" spans="2:12" s="201" customFormat="1" ht="14.45" hidden="1" customHeight="1">
      <c r="B50" s="200"/>
      <c r="D50" s="263" t="s">
        <v>51</v>
      </c>
      <c r="E50" s="264"/>
      <c r="F50" s="264"/>
      <c r="G50" s="263" t="s">
        <v>52</v>
      </c>
      <c r="H50" s="264"/>
      <c r="I50" s="264"/>
      <c r="J50" s="264"/>
      <c r="K50" s="264"/>
      <c r="L50" s="200"/>
    </row>
    <row r="51" spans="2:12" hidden="1">
      <c r="B51" s="235"/>
      <c r="L51" s="235"/>
    </row>
    <row r="52" spans="2:12" hidden="1">
      <c r="B52" s="235"/>
      <c r="L52" s="235"/>
    </row>
    <row r="53" spans="2:12" hidden="1">
      <c r="B53" s="235"/>
      <c r="L53" s="235"/>
    </row>
    <row r="54" spans="2:12" hidden="1">
      <c r="B54" s="235"/>
      <c r="L54" s="235"/>
    </row>
    <row r="55" spans="2:12" hidden="1">
      <c r="B55" s="235"/>
      <c r="L55" s="235"/>
    </row>
    <row r="56" spans="2:12" hidden="1">
      <c r="B56" s="235"/>
      <c r="L56" s="235"/>
    </row>
    <row r="57" spans="2:12" hidden="1">
      <c r="B57" s="235"/>
      <c r="L57" s="235"/>
    </row>
    <row r="58" spans="2:12" hidden="1">
      <c r="B58" s="235"/>
      <c r="L58" s="235"/>
    </row>
    <row r="59" spans="2:12" hidden="1">
      <c r="B59" s="235"/>
      <c r="L59" s="235"/>
    </row>
    <row r="60" spans="2:12" hidden="1">
      <c r="B60" s="235"/>
      <c r="L60" s="235"/>
    </row>
    <row r="61" spans="2:12" s="201" customFormat="1" ht="12.75" hidden="1">
      <c r="B61" s="200"/>
      <c r="D61" s="265" t="s">
        <v>53</v>
      </c>
      <c r="E61" s="266"/>
      <c r="F61" s="267" t="s">
        <v>54</v>
      </c>
      <c r="G61" s="265" t="s">
        <v>53</v>
      </c>
      <c r="H61" s="266"/>
      <c r="I61" s="266"/>
      <c r="J61" s="268" t="s">
        <v>54</v>
      </c>
      <c r="K61" s="266"/>
      <c r="L61" s="200"/>
    </row>
    <row r="62" spans="2:12" hidden="1">
      <c r="B62" s="235"/>
      <c r="L62" s="235"/>
    </row>
    <row r="63" spans="2:12" hidden="1">
      <c r="B63" s="235"/>
      <c r="L63" s="235"/>
    </row>
    <row r="64" spans="2:12" hidden="1">
      <c r="B64" s="235"/>
      <c r="L64" s="235"/>
    </row>
    <row r="65" spans="2:12" s="201" customFormat="1" ht="12.75" hidden="1">
      <c r="B65" s="200"/>
      <c r="D65" s="263" t="s">
        <v>55</v>
      </c>
      <c r="E65" s="264"/>
      <c r="F65" s="264"/>
      <c r="G65" s="263" t="s">
        <v>56</v>
      </c>
      <c r="H65" s="264"/>
      <c r="I65" s="264"/>
      <c r="J65" s="264"/>
      <c r="K65" s="264"/>
      <c r="L65" s="200"/>
    </row>
    <row r="66" spans="2:12" hidden="1">
      <c r="B66" s="235"/>
      <c r="L66" s="235"/>
    </row>
    <row r="67" spans="2:12" hidden="1">
      <c r="B67" s="235"/>
      <c r="L67" s="235"/>
    </row>
    <row r="68" spans="2:12" hidden="1">
      <c r="B68" s="235"/>
      <c r="L68" s="235"/>
    </row>
    <row r="69" spans="2:12" hidden="1">
      <c r="B69" s="235"/>
      <c r="L69" s="235"/>
    </row>
    <row r="70" spans="2:12" hidden="1">
      <c r="B70" s="235"/>
      <c r="L70" s="235"/>
    </row>
    <row r="71" spans="2:12" hidden="1">
      <c r="B71" s="235"/>
      <c r="L71" s="235"/>
    </row>
    <row r="72" spans="2:12" hidden="1">
      <c r="B72" s="235"/>
      <c r="L72" s="235"/>
    </row>
    <row r="73" spans="2:12" hidden="1">
      <c r="B73" s="235"/>
      <c r="L73" s="235"/>
    </row>
    <row r="74" spans="2:12" hidden="1">
      <c r="B74" s="235"/>
      <c r="L74" s="235"/>
    </row>
    <row r="75" spans="2:12" hidden="1">
      <c r="B75" s="235"/>
      <c r="L75" s="235"/>
    </row>
    <row r="76" spans="2:12" s="201" customFormat="1" ht="12.75" hidden="1">
      <c r="B76" s="200"/>
      <c r="D76" s="265" t="s">
        <v>53</v>
      </c>
      <c r="E76" s="266"/>
      <c r="F76" s="267" t="s">
        <v>54</v>
      </c>
      <c r="G76" s="265" t="s">
        <v>53</v>
      </c>
      <c r="H76" s="266"/>
      <c r="I76" s="266"/>
      <c r="J76" s="268" t="s">
        <v>54</v>
      </c>
      <c r="K76" s="266"/>
      <c r="L76" s="200"/>
    </row>
    <row r="77" spans="2:12" s="201" customFormat="1" ht="14.45" hidden="1" customHeight="1">
      <c r="B77" s="198"/>
      <c r="C77" s="199"/>
      <c r="D77" s="199"/>
      <c r="E77" s="199"/>
      <c r="F77" s="199"/>
      <c r="G77" s="199"/>
      <c r="H77" s="199"/>
      <c r="I77" s="199"/>
      <c r="J77" s="199"/>
      <c r="K77" s="199"/>
      <c r="L77" s="200"/>
    </row>
    <row r="78" spans="2:12" hidden="1"/>
    <row r="79" spans="2:12" hidden="1"/>
    <row r="80" spans="2:12" hidden="1"/>
    <row r="81" spans="2:47" s="201" customFormat="1" ht="6.95" customHeight="1">
      <c r="B81" s="269"/>
      <c r="C81" s="270"/>
      <c r="D81" s="270"/>
      <c r="E81" s="270"/>
      <c r="F81" s="270"/>
      <c r="G81" s="270"/>
      <c r="H81" s="270"/>
      <c r="I81" s="270"/>
      <c r="J81" s="270"/>
      <c r="K81" s="270"/>
      <c r="L81" s="200"/>
    </row>
    <row r="82" spans="2:47" s="201" customFormat="1" ht="24.95" customHeight="1">
      <c r="B82" s="200"/>
      <c r="C82" s="236" t="s">
        <v>116</v>
      </c>
      <c r="L82" s="200"/>
    </row>
    <row r="83" spans="2:47" s="201" customFormat="1" ht="6.95" customHeight="1">
      <c r="B83" s="200"/>
      <c r="L83" s="200"/>
    </row>
    <row r="84" spans="2:47" s="201" customFormat="1" ht="12" customHeight="1">
      <c r="B84" s="200"/>
      <c r="C84" s="238" t="s">
        <v>13</v>
      </c>
      <c r="L84" s="200"/>
    </row>
    <row r="85" spans="2:47" s="201" customFormat="1" ht="16.5" customHeight="1">
      <c r="B85" s="200"/>
      <c r="E85" s="239" t="str">
        <f>E7</f>
        <v>CERMNA-224-BYT-8</v>
      </c>
      <c r="F85" s="240"/>
      <c r="G85" s="240"/>
      <c r="H85" s="240"/>
      <c r="L85" s="200"/>
    </row>
    <row r="86" spans="2:47" s="201" customFormat="1" ht="12" customHeight="1">
      <c r="B86" s="200"/>
      <c r="C86" s="238" t="s">
        <v>113</v>
      </c>
      <c r="L86" s="200"/>
    </row>
    <row r="87" spans="2:47" s="201" customFormat="1" ht="16.5" customHeight="1">
      <c r="B87" s="200"/>
      <c r="E87" s="241" t="str">
        <f>E9</f>
        <v>17 - ELEKTRO</v>
      </c>
      <c r="F87" s="242"/>
      <c r="G87" s="242"/>
      <c r="H87" s="242"/>
      <c r="L87" s="200"/>
    </row>
    <row r="88" spans="2:47" s="201" customFormat="1" ht="6.95" customHeight="1">
      <c r="B88" s="200"/>
      <c r="L88" s="200"/>
    </row>
    <row r="89" spans="2:47" s="201" customFormat="1" ht="12" customHeight="1">
      <c r="B89" s="200"/>
      <c r="C89" s="238" t="s">
        <v>18</v>
      </c>
      <c r="F89" s="243" t="str">
        <f>F12</f>
        <v>Dolní Čermná 224, okr. Ústí n. Orlicí</v>
      </c>
      <c r="I89" s="238" t="s">
        <v>20</v>
      </c>
      <c r="J89" s="244" t="str">
        <f>IF(J12="","",J12)</f>
        <v>16. 1. 2025</v>
      </c>
      <c r="L89" s="200"/>
    </row>
    <row r="90" spans="2:47" s="201" customFormat="1" ht="6.95" customHeight="1">
      <c r="B90" s="200"/>
      <c r="L90" s="200"/>
    </row>
    <row r="91" spans="2:47" s="201" customFormat="1" ht="15.2" customHeight="1">
      <c r="B91" s="200"/>
      <c r="C91" s="238" t="s">
        <v>22</v>
      </c>
      <c r="F91" s="243" t="str">
        <f>E15</f>
        <v>Dětský domov Dolní Čermná</v>
      </c>
      <c r="I91" s="238" t="s">
        <v>29</v>
      </c>
      <c r="J91" s="271" t="str">
        <f>E21</f>
        <v>vs-studio s.r.o.</v>
      </c>
      <c r="L91" s="200"/>
    </row>
    <row r="92" spans="2:47" s="201" customFormat="1" ht="15.2" customHeight="1">
      <c r="B92" s="200"/>
      <c r="C92" s="238" t="s">
        <v>27</v>
      </c>
      <c r="F92" s="243" t="str">
        <f>IF(E18="","",E18)</f>
        <v xml:space="preserve"> </v>
      </c>
      <c r="I92" s="238" t="s">
        <v>33</v>
      </c>
      <c r="J92" s="271" t="str">
        <f>E24</f>
        <v>Jaroslav Klíma</v>
      </c>
      <c r="L92" s="200"/>
    </row>
    <row r="93" spans="2:47" s="201" customFormat="1" ht="10.35" customHeight="1">
      <c r="B93" s="200"/>
      <c r="L93" s="200"/>
    </row>
    <row r="94" spans="2:47" s="201" customFormat="1" ht="29.25" customHeight="1">
      <c r="B94" s="200"/>
      <c r="C94" s="272" t="s">
        <v>117</v>
      </c>
      <c r="D94" s="256"/>
      <c r="E94" s="256"/>
      <c r="F94" s="256"/>
      <c r="G94" s="256"/>
      <c r="H94" s="256"/>
      <c r="I94" s="256"/>
      <c r="J94" s="273" t="s">
        <v>118</v>
      </c>
      <c r="K94" s="256"/>
      <c r="L94" s="200"/>
    </row>
    <row r="95" spans="2:47" s="201" customFormat="1" ht="10.35" customHeight="1">
      <c r="B95" s="200"/>
      <c r="L95" s="200"/>
    </row>
    <row r="96" spans="2:47" s="201" customFormat="1" ht="22.9" customHeight="1">
      <c r="B96" s="200"/>
      <c r="C96" s="274" t="s">
        <v>119</v>
      </c>
      <c r="J96" s="251">
        <f>J121</f>
        <v>0</v>
      </c>
      <c r="L96" s="200"/>
      <c r="AU96" s="210" t="s">
        <v>120</v>
      </c>
    </row>
    <row r="97" spans="2:12" s="276" customFormat="1" ht="24.95" customHeight="1">
      <c r="B97" s="275"/>
      <c r="D97" s="277" t="s">
        <v>124</v>
      </c>
      <c r="E97" s="278"/>
      <c r="F97" s="278"/>
      <c r="G97" s="278"/>
      <c r="H97" s="278"/>
      <c r="I97" s="278"/>
      <c r="J97" s="279">
        <f>J122</f>
        <v>0</v>
      </c>
      <c r="L97" s="275"/>
    </row>
    <row r="98" spans="2:12" s="281" customFormat="1" ht="19.899999999999999" customHeight="1">
      <c r="B98" s="280"/>
      <c r="D98" s="282" t="s">
        <v>497</v>
      </c>
      <c r="E98" s="283"/>
      <c r="F98" s="283"/>
      <c r="G98" s="283"/>
      <c r="H98" s="283"/>
      <c r="I98" s="283"/>
      <c r="J98" s="284">
        <f>J123</f>
        <v>0</v>
      </c>
      <c r="L98" s="280"/>
    </row>
    <row r="99" spans="2:12" s="281" customFormat="1" ht="19.899999999999999" customHeight="1">
      <c r="B99" s="280"/>
      <c r="D99" s="282" t="s">
        <v>498</v>
      </c>
      <c r="E99" s="283"/>
      <c r="F99" s="283"/>
      <c r="G99" s="283"/>
      <c r="H99" s="283"/>
      <c r="I99" s="283"/>
      <c r="J99" s="284">
        <f>J194</f>
        <v>0</v>
      </c>
      <c r="L99" s="280"/>
    </row>
    <row r="100" spans="2:12" s="276" customFormat="1" ht="24.95" customHeight="1">
      <c r="B100" s="275"/>
      <c r="D100" s="277" t="s">
        <v>499</v>
      </c>
      <c r="E100" s="278"/>
      <c r="F100" s="278"/>
      <c r="G100" s="278"/>
      <c r="H100" s="278"/>
      <c r="I100" s="278"/>
      <c r="J100" s="279">
        <f>J197</f>
        <v>0</v>
      </c>
      <c r="L100" s="275"/>
    </row>
    <row r="101" spans="2:12" s="281" customFormat="1" ht="19.899999999999999" customHeight="1">
      <c r="B101" s="280"/>
      <c r="D101" s="282" t="s">
        <v>500</v>
      </c>
      <c r="E101" s="283"/>
      <c r="F101" s="283"/>
      <c r="G101" s="283"/>
      <c r="H101" s="283"/>
      <c r="I101" s="283"/>
      <c r="J101" s="284">
        <f>J198</f>
        <v>0</v>
      </c>
      <c r="L101" s="280"/>
    </row>
    <row r="102" spans="2:12" s="201" customFormat="1" ht="21.75" customHeight="1">
      <c r="B102" s="200"/>
      <c r="L102" s="200"/>
    </row>
    <row r="103" spans="2:12" s="201" customFormat="1" ht="6.95" customHeight="1">
      <c r="B103" s="198"/>
      <c r="C103" s="199"/>
      <c r="D103" s="199"/>
      <c r="E103" s="199"/>
      <c r="F103" s="199"/>
      <c r="G103" s="199"/>
      <c r="H103" s="199"/>
      <c r="I103" s="199"/>
      <c r="J103" s="199"/>
      <c r="K103" s="199"/>
      <c r="L103" s="200"/>
    </row>
    <row r="107" spans="2:12" s="201" customFormat="1" ht="6.95" customHeight="1">
      <c r="B107" s="269"/>
      <c r="C107" s="270"/>
      <c r="D107" s="270"/>
      <c r="E107" s="270"/>
      <c r="F107" s="270"/>
      <c r="G107" s="270"/>
      <c r="H107" s="270"/>
      <c r="I107" s="270"/>
      <c r="J107" s="270"/>
      <c r="K107" s="270"/>
      <c r="L107" s="200"/>
    </row>
    <row r="108" spans="2:12" s="201" customFormat="1" ht="24.95" customHeight="1">
      <c r="B108" s="200"/>
      <c r="C108" s="236" t="s">
        <v>132</v>
      </c>
      <c r="L108" s="200"/>
    </row>
    <row r="109" spans="2:12" s="201" customFormat="1" ht="6.95" customHeight="1">
      <c r="B109" s="200"/>
      <c r="L109" s="200"/>
    </row>
    <row r="110" spans="2:12" s="201" customFormat="1" ht="12" customHeight="1">
      <c r="B110" s="200"/>
      <c r="C110" s="238" t="s">
        <v>13</v>
      </c>
      <c r="L110" s="200"/>
    </row>
    <row r="111" spans="2:12" s="201" customFormat="1" ht="16.5" customHeight="1">
      <c r="B111" s="200"/>
      <c r="E111" s="239" t="str">
        <f>E7</f>
        <v>CERMNA-224-BYT-8</v>
      </c>
      <c r="F111" s="240"/>
      <c r="G111" s="240"/>
      <c r="H111" s="240"/>
      <c r="L111" s="200"/>
    </row>
    <row r="112" spans="2:12" s="201" customFormat="1" ht="12" customHeight="1">
      <c r="B112" s="200"/>
      <c r="C112" s="238" t="s">
        <v>113</v>
      </c>
      <c r="L112" s="200"/>
    </row>
    <row r="113" spans="2:65" s="201" customFormat="1" ht="16.5" customHeight="1">
      <c r="B113" s="200"/>
      <c r="E113" s="241" t="str">
        <f>E9</f>
        <v>17 - ELEKTRO</v>
      </c>
      <c r="F113" s="242"/>
      <c r="G113" s="242"/>
      <c r="H113" s="242"/>
      <c r="L113" s="200"/>
    </row>
    <row r="114" spans="2:65" s="201" customFormat="1" ht="6.95" customHeight="1">
      <c r="B114" s="200"/>
      <c r="L114" s="200"/>
    </row>
    <row r="115" spans="2:65" s="201" customFormat="1" ht="12" customHeight="1">
      <c r="B115" s="200"/>
      <c r="C115" s="238" t="s">
        <v>18</v>
      </c>
      <c r="F115" s="243" t="str">
        <f>F12</f>
        <v>Dolní Čermná 224, okr. Ústí n. Orlicí</v>
      </c>
      <c r="I115" s="238" t="s">
        <v>20</v>
      </c>
      <c r="J115" s="244" t="str">
        <f>IF(J12="","",J12)</f>
        <v>16. 1. 2025</v>
      </c>
      <c r="L115" s="200"/>
    </row>
    <row r="116" spans="2:65" s="201" customFormat="1" ht="6.95" customHeight="1">
      <c r="B116" s="200"/>
      <c r="L116" s="200"/>
    </row>
    <row r="117" spans="2:65" s="201" customFormat="1" ht="15.2" customHeight="1">
      <c r="B117" s="200"/>
      <c r="C117" s="238" t="s">
        <v>22</v>
      </c>
      <c r="F117" s="243" t="str">
        <f>E15</f>
        <v>Dětský domov Dolní Čermná</v>
      </c>
      <c r="I117" s="238" t="s">
        <v>29</v>
      </c>
      <c r="J117" s="271" t="str">
        <f>E21</f>
        <v>vs-studio s.r.o.</v>
      </c>
      <c r="L117" s="200"/>
    </row>
    <row r="118" spans="2:65" s="201" customFormat="1" ht="15.2" customHeight="1">
      <c r="B118" s="200"/>
      <c r="C118" s="238" t="s">
        <v>27</v>
      </c>
      <c r="F118" s="243" t="str">
        <f>IF(E18="","",E18)</f>
        <v xml:space="preserve"> </v>
      </c>
      <c r="I118" s="238" t="s">
        <v>33</v>
      </c>
      <c r="J118" s="271" t="str">
        <f>E24</f>
        <v>Jaroslav Klíma</v>
      </c>
      <c r="L118" s="200"/>
    </row>
    <row r="119" spans="2:65" s="201" customFormat="1" ht="10.35" customHeight="1">
      <c r="B119" s="200"/>
      <c r="L119" s="200"/>
    </row>
    <row r="120" spans="2:65" s="292" customFormat="1" ht="29.25" customHeight="1">
      <c r="B120" s="285"/>
      <c r="C120" s="286" t="s">
        <v>133</v>
      </c>
      <c r="D120" s="287" t="s">
        <v>63</v>
      </c>
      <c r="E120" s="287" t="s">
        <v>59</v>
      </c>
      <c r="F120" s="287" t="s">
        <v>60</v>
      </c>
      <c r="G120" s="287" t="s">
        <v>134</v>
      </c>
      <c r="H120" s="287" t="s">
        <v>135</v>
      </c>
      <c r="I120" s="287" t="s">
        <v>136</v>
      </c>
      <c r="J120" s="287" t="s">
        <v>118</v>
      </c>
      <c r="K120" s="288" t="s">
        <v>137</v>
      </c>
      <c r="L120" s="285"/>
      <c r="M120" s="289" t="s">
        <v>1</v>
      </c>
      <c r="N120" s="290" t="s">
        <v>42</v>
      </c>
      <c r="O120" s="290" t="s">
        <v>138</v>
      </c>
      <c r="P120" s="290" t="s">
        <v>139</v>
      </c>
      <c r="Q120" s="290" t="s">
        <v>140</v>
      </c>
      <c r="R120" s="290" t="s">
        <v>141</v>
      </c>
      <c r="S120" s="290" t="s">
        <v>142</v>
      </c>
      <c r="T120" s="291" t="s">
        <v>143</v>
      </c>
    </row>
    <row r="121" spans="2:65" s="201" customFormat="1" ht="22.9" customHeight="1">
      <c r="B121" s="200"/>
      <c r="C121" s="293" t="s">
        <v>144</v>
      </c>
      <c r="J121" s="294">
        <f>BK121</f>
        <v>0</v>
      </c>
      <c r="L121" s="200"/>
      <c r="M121" s="295"/>
      <c r="N121" s="249"/>
      <c r="O121" s="249"/>
      <c r="P121" s="296">
        <f>P122+P197</f>
        <v>157.36350000000002</v>
      </c>
      <c r="Q121" s="249"/>
      <c r="R121" s="296">
        <f>R122+R197</f>
        <v>0.48411000000000004</v>
      </c>
      <c r="S121" s="249"/>
      <c r="T121" s="297">
        <f>T122+T197</f>
        <v>0.66244000000000003</v>
      </c>
      <c r="AT121" s="210" t="s">
        <v>77</v>
      </c>
      <c r="AU121" s="210" t="s">
        <v>120</v>
      </c>
      <c r="BK121" s="298">
        <f>BK122+BK197</f>
        <v>0</v>
      </c>
    </row>
    <row r="122" spans="2:65" s="217" customFormat="1" ht="25.9" customHeight="1">
      <c r="B122" s="218"/>
      <c r="D122" s="219" t="s">
        <v>77</v>
      </c>
      <c r="E122" s="227" t="s">
        <v>201</v>
      </c>
      <c r="F122" s="227" t="s">
        <v>202</v>
      </c>
      <c r="J122" s="228">
        <f>BK122</f>
        <v>0</v>
      </c>
      <c r="L122" s="218"/>
      <c r="M122" s="222"/>
      <c r="P122" s="223">
        <f>P123+P194</f>
        <v>90.747500000000016</v>
      </c>
      <c r="R122" s="223">
        <f>R123+R194</f>
        <v>0.10371</v>
      </c>
      <c r="T122" s="224">
        <f>T123+T194</f>
        <v>0</v>
      </c>
      <c r="AR122" s="219" t="s">
        <v>109</v>
      </c>
      <c r="AT122" s="225" t="s">
        <v>77</v>
      </c>
      <c r="AU122" s="225" t="s">
        <v>78</v>
      </c>
      <c r="AY122" s="219" t="s">
        <v>147</v>
      </c>
      <c r="BK122" s="226">
        <f>BK123+BK194</f>
        <v>0</v>
      </c>
    </row>
    <row r="123" spans="2:65" s="217" customFormat="1" ht="22.9" customHeight="1">
      <c r="B123" s="218"/>
      <c r="D123" s="219" t="s">
        <v>77</v>
      </c>
      <c r="E123" s="220" t="s">
        <v>501</v>
      </c>
      <c r="F123" s="220" t="s">
        <v>502</v>
      </c>
      <c r="J123" s="221">
        <f>BK123</f>
        <v>0</v>
      </c>
      <c r="L123" s="218"/>
      <c r="M123" s="222"/>
      <c r="P123" s="223">
        <f>SUM(P124:P193)</f>
        <v>90.70750000000001</v>
      </c>
      <c r="R123" s="223">
        <f>SUM(R124:R193)</f>
        <v>0.10371</v>
      </c>
      <c r="T123" s="224">
        <f>SUM(T124:T193)</f>
        <v>0</v>
      </c>
      <c r="AR123" s="219" t="s">
        <v>109</v>
      </c>
      <c r="AT123" s="225" t="s">
        <v>77</v>
      </c>
      <c r="AU123" s="225" t="s">
        <v>86</v>
      </c>
      <c r="AY123" s="219" t="s">
        <v>147</v>
      </c>
      <c r="BK123" s="226">
        <f>SUM(BK124:BK193)</f>
        <v>0</v>
      </c>
    </row>
    <row r="124" spans="2:65" s="201" customFormat="1" ht="16.5" customHeight="1">
      <c r="B124" s="200"/>
      <c r="C124" s="212" t="s">
        <v>86</v>
      </c>
      <c r="D124" s="213" t="s">
        <v>150</v>
      </c>
      <c r="E124" s="214" t="s">
        <v>503</v>
      </c>
      <c r="F124" s="204" t="s">
        <v>504</v>
      </c>
      <c r="G124" s="215" t="s">
        <v>325</v>
      </c>
      <c r="H124" s="216">
        <v>1</v>
      </c>
      <c r="I124" s="144">
        <v>0</v>
      </c>
      <c r="J124" s="203">
        <f>ROUND(I124*H124,2)</f>
        <v>0</v>
      </c>
      <c r="K124" s="204" t="s">
        <v>214</v>
      </c>
      <c r="L124" s="200"/>
      <c r="M124" s="205" t="s">
        <v>1</v>
      </c>
      <c r="N124" s="206" t="s">
        <v>44</v>
      </c>
      <c r="O124" s="207">
        <v>0.36099999999999999</v>
      </c>
      <c r="P124" s="207">
        <f>O124*H124</f>
        <v>0.36099999999999999</v>
      </c>
      <c r="Q124" s="207">
        <v>0.05</v>
      </c>
      <c r="R124" s="207">
        <f>Q124*H124</f>
        <v>0.05</v>
      </c>
      <c r="S124" s="207">
        <v>0</v>
      </c>
      <c r="T124" s="208">
        <f>S124*H124</f>
        <v>0</v>
      </c>
      <c r="AR124" s="209" t="s">
        <v>208</v>
      </c>
      <c r="AT124" s="209" t="s">
        <v>150</v>
      </c>
      <c r="AU124" s="209" t="s">
        <v>109</v>
      </c>
      <c r="AY124" s="210" t="s">
        <v>147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210" t="s">
        <v>109</v>
      </c>
      <c r="BK124" s="211">
        <f>ROUND(I124*H124,2)</f>
        <v>0</v>
      </c>
      <c r="BL124" s="210" t="s">
        <v>208</v>
      </c>
      <c r="BM124" s="209" t="s">
        <v>505</v>
      </c>
    </row>
    <row r="125" spans="2:65" s="183" customFormat="1">
      <c r="B125" s="182"/>
      <c r="D125" s="184" t="s">
        <v>157</v>
      </c>
      <c r="E125" s="185" t="s">
        <v>1</v>
      </c>
      <c r="F125" s="186" t="s">
        <v>86</v>
      </c>
      <c r="H125" s="187">
        <v>1</v>
      </c>
      <c r="L125" s="182"/>
      <c r="M125" s="188"/>
      <c r="T125" s="189"/>
      <c r="AT125" s="185" t="s">
        <v>157</v>
      </c>
      <c r="AU125" s="185" t="s">
        <v>109</v>
      </c>
      <c r="AV125" s="183" t="s">
        <v>109</v>
      </c>
      <c r="AW125" s="183" t="s">
        <v>32</v>
      </c>
      <c r="AX125" s="183" t="s">
        <v>86</v>
      </c>
      <c r="AY125" s="185" t="s">
        <v>147</v>
      </c>
    </row>
    <row r="126" spans="2:65" s="201" customFormat="1" ht="16.5" customHeight="1">
      <c r="B126" s="200"/>
      <c r="C126" s="212" t="s">
        <v>109</v>
      </c>
      <c r="D126" s="213" t="s">
        <v>150</v>
      </c>
      <c r="E126" s="214" t="s">
        <v>506</v>
      </c>
      <c r="F126" s="204" t="s">
        <v>507</v>
      </c>
      <c r="G126" s="215" t="s">
        <v>222</v>
      </c>
      <c r="H126" s="216">
        <v>30</v>
      </c>
      <c r="I126" s="144">
        <v>0</v>
      </c>
      <c r="J126" s="203">
        <f>ROUND(I126*H126,2)</f>
        <v>0</v>
      </c>
      <c r="K126" s="204" t="s">
        <v>154</v>
      </c>
      <c r="L126" s="200"/>
      <c r="M126" s="205" t="s">
        <v>1</v>
      </c>
      <c r="N126" s="206" t="s">
        <v>44</v>
      </c>
      <c r="O126" s="207">
        <v>0.2</v>
      </c>
      <c r="P126" s="207">
        <f>O126*H126</f>
        <v>6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AR126" s="209" t="s">
        <v>208</v>
      </c>
      <c r="AT126" s="209" t="s">
        <v>150</v>
      </c>
      <c r="AU126" s="209" t="s">
        <v>109</v>
      </c>
      <c r="AY126" s="210" t="s">
        <v>147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210" t="s">
        <v>109</v>
      </c>
      <c r="BK126" s="211">
        <f>ROUND(I126*H126,2)</f>
        <v>0</v>
      </c>
      <c r="BL126" s="210" t="s">
        <v>208</v>
      </c>
      <c r="BM126" s="209" t="s">
        <v>508</v>
      </c>
    </row>
    <row r="127" spans="2:65" s="183" customFormat="1">
      <c r="B127" s="182"/>
      <c r="D127" s="184" t="s">
        <v>157</v>
      </c>
      <c r="E127" s="185" t="s">
        <v>1</v>
      </c>
      <c r="F127" s="186" t="s">
        <v>509</v>
      </c>
      <c r="H127" s="187">
        <v>30</v>
      </c>
      <c r="L127" s="182"/>
      <c r="M127" s="188"/>
      <c r="T127" s="189"/>
      <c r="AT127" s="185" t="s">
        <v>157</v>
      </c>
      <c r="AU127" s="185" t="s">
        <v>109</v>
      </c>
      <c r="AV127" s="183" t="s">
        <v>109</v>
      </c>
      <c r="AW127" s="183" t="s">
        <v>32</v>
      </c>
      <c r="AX127" s="183" t="s">
        <v>86</v>
      </c>
      <c r="AY127" s="185" t="s">
        <v>147</v>
      </c>
    </row>
    <row r="128" spans="2:65" s="201" customFormat="1" ht="16.5" customHeight="1">
      <c r="B128" s="200"/>
      <c r="C128" s="301" t="s">
        <v>164</v>
      </c>
      <c r="D128" s="302" t="s">
        <v>346</v>
      </c>
      <c r="E128" s="303" t="s">
        <v>510</v>
      </c>
      <c r="F128" s="300" t="s">
        <v>511</v>
      </c>
      <c r="G128" s="304" t="s">
        <v>222</v>
      </c>
      <c r="H128" s="305">
        <v>20</v>
      </c>
      <c r="I128" s="144">
        <v>0</v>
      </c>
      <c r="J128" s="299">
        <f>ROUND(I128*H128,2)</f>
        <v>0</v>
      </c>
      <c r="K128" s="300" t="s">
        <v>154</v>
      </c>
      <c r="L128" s="309"/>
      <c r="M128" s="310" t="s">
        <v>1</v>
      </c>
      <c r="N128" s="311" t="s">
        <v>44</v>
      </c>
      <c r="O128" s="207">
        <v>0</v>
      </c>
      <c r="P128" s="207">
        <f>O128*H128</f>
        <v>0</v>
      </c>
      <c r="Q128" s="207">
        <v>9.0000000000000006E-5</v>
      </c>
      <c r="R128" s="207">
        <f>Q128*H128</f>
        <v>1.8000000000000002E-3</v>
      </c>
      <c r="S128" s="207">
        <v>0</v>
      </c>
      <c r="T128" s="208">
        <f>S128*H128</f>
        <v>0</v>
      </c>
      <c r="AR128" s="209" t="s">
        <v>349</v>
      </c>
      <c r="AT128" s="209" t="s">
        <v>346</v>
      </c>
      <c r="AU128" s="209" t="s">
        <v>109</v>
      </c>
      <c r="AY128" s="210" t="s">
        <v>147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210" t="s">
        <v>109</v>
      </c>
      <c r="BK128" s="211">
        <f>ROUND(I128*H128,2)</f>
        <v>0</v>
      </c>
      <c r="BL128" s="210" t="s">
        <v>208</v>
      </c>
      <c r="BM128" s="209" t="s">
        <v>512</v>
      </c>
    </row>
    <row r="129" spans="2:65" s="183" customFormat="1">
      <c r="B129" s="182"/>
      <c r="D129" s="184" t="s">
        <v>157</v>
      </c>
      <c r="E129" s="185" t="s">
        <v>1</v>
      </c>
      <c r="F129" s="186" t="s">
        <v>513</v>
      </c>
      <c r="H129" s="187">
        <v>20</v>
      </c>
      <c r="L129" s="182"/>
      <c r="M129" s="188"/>
      <c r="T129" s="189"/>
      <c r="AT129" s="185" t="s">
        <v>157</v>
      </c>
      <c r="AU129" s="185" t="s">
        <v>109</v>
      </c>
      <c r="AV129" s="183" t="s">
        <v>109</v>
      </c>
      <c r="AW129" s="183" t="s">
        <v>32</v>
      </c>
      <c r="AX129" s="183" t="s">
        <v>86</v>
      </c>
      <c r="AY129" s="185" t="s">
        <v>147</v>
      </c>
    </row>
    <row r="130" spans="2:65" s="201" customFormat="1" ht="16.5" customHeight="1">
      <c r="B130" s="200"/>
      <c r="C130" s="301" t="s">
        <v>155</v>
      </c>
      <c r="D130" s="302" t="s">
        <v>346</v>
      </c>
      <c r="E130" s="303" t="s">
        <v>514</v>
      </c>
      <c r="F130" s="300" t="s">
        <v>515</v>
      </c>
      <c r="G130" s="304" t="s">
        <v>222</v>
      </c>
      <c r="H130" s="305">
        <v>10</v>
      </c>
      <c r="I130" s="144">
        <v>0</v>
      </c>
      <c r="J130" s="299">
        <f>ROUND(I130*H130,2)</f>
        <v>0</v>
      </c>
      <c r="K130" s="300" t="s">
        <v>154</v>
      </c>
      <c r="L130" s="309"/>
      <c r="M130" s="310" t="s">
        <v>1</v>
      </c>
      <c r="N130" s="311" t="s">
        <v>44</v>
      </c>
      <c r="O130" s="207">
        <v>0</v>
      </c>
      <c r="P130" s="207">
        <f>O130*H130</f>
        <v>0</v>
      </c>
      <c r="Q130" s="207">
        <v>1.9000000000000001E-4</v>
      </c>
      <c r="R130" s="207">
        <f>Q130*H130</f>
        <v>1.9000000000000002E-3</v>
      </c>
      <c r="S130" s="207">
        <v>0</v>
      </c>
      <c r="T130" s="208">
        <f>S130*H130</f>
        <v>0</v>
      </c>
      <c r="AR130" s="209" t="s">
        <v>349</v>
      </c>
      <c r="AT130" s="209" t="s">
        <v>346</v>
      </c>
      <c r="AU130" s="209" t="s">
        <v>109</v>
      </c>
      <c r="AY130" s="210" t="s">
        <v>147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210" t="s">
        <v>109</v>
      </c>
      <c r="BK130" s="211">
        <f>ROUND(I130*H130,2)</f>
        <v>0</v>
      </c>
      <c r="BL130" s="210" t="s">
        <v>208</v>
      </c>
      <c r="BM130" s="209" t="s">
        <v>516</v>
      </c>
    </row>
    <row r="131" spans="2:65" s="183" customFormat="1">
      <c r="B131" s="182"/>
      <c r="D131" s="184" t="s">
        <v>157</v>
      </c>
      <c r="E131" s="185" t="s">
        <v>1</v>
      </c>
      <c r="F131" s="186" t="s">
        <v>517</v>
      </c>
      <c r="H131" s="187">
        <v>10</v>
      </c>
      <c r="L131" s="182"/>
      <c r="M131" s="188"/>
      <c r="T131" s="189"/>
      <c r="AT131" s="185" t="s">
        <v>157</v>
      </c>
      <c r="AU131" s="185" t="s">
        <v>109</v>
      </c>
      <c r="AV131" s="183" t="s">
        <v>109</v>
      </c>
      <c r="AW131" s="183" t="s">
        <v>32</v>
      </c>
      <c r="AX131" s="183" t="s">
        <v>86</v>
      </c>
      <c r="AY131" s="185" t="s">
        <v>147</v>
      </c>
    </row>
    <row r="132" spans="2:65" s="201" customFormat="1" ht="16.5" customHeight="1">
      <c r="B132" s="200"/>
      <c r="C132" s="212" t="s">
        <v>173</v>
      </c>
      <c r="D132" s="213" t="s">
        <v>150</v>
      </c>
      <c r="E132" s="214" t="s">
        <v>518</v>
      </c>
      <c r="F132" s="204" t="s">
        <v>519</v>
      </c>
      <c r="G132" s="215" t="s">
        <v>222</v>
      </c>
      <c r="H132" s="216">
        <v>63</v>
      </c>
      <c r="I132" s="144">
        <v>0</v>
      </c>
      <c r="J132" s="203">
        <f>ROUND(I132*H132,2)</f>
        <v>0</v>
      </c>
      <c r="K132" s="204" t="s">
        <v>154</v>
      </c>
      <c r="L132" s="200"/>
      <c r="M132" s="205" t="s">
        <v>1</v>
      </c>
      <c r="N132" s="206" t="s">
        <v>44</v>
      </c>
      <c r="O132" s="207">
        <v>9.0999999999999998E-2</v>
      </c>
      <c r="P132" s="207">
        <f>O132*H132</f>
        <v>5.7329999999999997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AR132" s="209" t="s">
        <v>208</v>
      </c>
      <c r="AT132" s="209" t="s">
        <v>150</v>
      </c>
      <c r="AU132" s="209" t="s">
        <v>109</v>
      </c>
      <c r="AY132" s="210" t="s">
        <v>147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210" t="s">
        <v>109</v>
      </c>
      <c r="BK132" s="211">
        <f>ROUND(I132*H132,2)</f>
        <v>0</v>
      </c>
      <c r="BL132" s="210" t="s">
        <v>208</v>
      </c>
      <c r="BM132" s="209" t="s">
        <v>520</v>
      </c>
    </row>
    <row r="133" spans="2:65" s="183" customFormat="1">
      <c r="B133" s="182"/>
      <c r="D133" s="184" t="s">
        <v>157</v>
      </c>
      <c r="E133" s="185" t="s">
        <v>1</v>
      </c>
      <c r="F133" s="186" t="s">
        <v>521</v>
      </c>
      <c r="H133" s="187">
        <v>63</v>
      </c>
      <c r="L133" s="182"/>
      <c r="M133" s="188"/>
      <c r="T133" s="189"/>
      <c r="AT133" s="185" t="s">
        <v>157</v>
      </c>
      <c r="AU133" s="185" t="s">
        <v>109</v>
      </c>
      <c r="AV133" s="183" t="s">
        <v>109</v>
      </c>
      <c r="AW133" s="183" t="s">
        <v>32</v>
      </c>
      <c r="AX133" s="183" t="s">
        <v>86</v>
      </c>
      <c r="AY133" s="185" t="s">
        <v>147</v>
      </c>
    </row>
    <row r="134" spans="2:65" s="201" customFormat="1" ht="16.5" customHeight="1">
      <c r="B134" s="200"/>
      <c r="C134" s="301" t="s">
        <v>183</v>
      </c>
      <c r="D134" s="302" t="s">
        <v>346</v>
      </c>
      <c r="E134" s="303" t="s">
        <v>522</v>
      </c>
      <c r="F134" s="300" t="s">
        <v>523</v>
      </c>
      <c r="G134" s="304" t="s">
        <v>222</v>
      </c>
      <c r="H134" s="305">
        <v>26</v>
      </c>
      <c r="I134" s="144">
        <v>0</v>
      </c>
      <c r="J134" s="299">
        <f>ROUND(I134*H134,2)</f>
        <v>0</v>
      </c>
      <c r="K134" s="300" t="s">
        <v>154</v>
      </c>
      <c r="L134" s="309"/>
      <c r="M134" s="310" t="s">
        <v>1</v>
      </c>
      <c r="N134" s="311" t="s">
        <v>44</v>
      </c>
      <c r="O134" s="207">
        <v>0</v>
      </c>
      <c r="P134" s="207">
        <f>O134*H134</f>
        <v>0</v>
      </c>
      <c r="Q134" s="207">
        <v>4.0000000000000003E-5</v>
      </c>
      <c r="R134" s="207">
        <f>Q134*H134</f>
        <v>1.0400000000000001E-3</v>
      </c>
      <c r="S134" s="207">
        <v>0</v>
      </c>
      <c r="T134" s="208">
        <f>S134*H134</f>
        <v>0</v>
      </c>
      <c r="AR134" s="209" t="s">
        <v>349</v>
      </c>
      <c r="AT134" s="209" t="s">
        <v>346</v>
      </c>
      <c r="AU134" s="209" t="s">
        <v>109</v>
      </c>
      <c r="AY134" s="210" t="s">
        <v>147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210" t="s">
        <v>109</v>
      </c>
      <c r="BK134" s="211">
        <f>ROUND(I134*H134,2)</f>
        <v>0</v>
      </c>
      <c r="BL134" s="210" t="s">
        <v>208</v>
      </c>
      <c r="BM134" s="209" t="s">
        <v>524</v>
      </c>
    </row>
    <row r="135" spans="2:65" s="183" customFormat="1">
      <c r="B135" s="182"/>
      <c r="D135" s="184" t="s">
        <v>157</v>
      </c>
      <c r="E135" s="185" t="s">
        <v>1</v>
      </c>
      <c r="F135" s="186" t="s">
        <v>525</v>
      </c>
      <c r="H135" s="187">
        <v>26</v>
      </c>
      <c r="L135" s="182"/>
      <c r="M135" s="188"/>
      <c r="T135" s="189"/>
      <c r="AT135" s="185" t="s">
        <v>157</v>
      </c>
      <c r="AU135" s="185" t="s">
        <v>109</v>
      </c>
      <c r="AV135" s="183" t="s">
        <v>109</v>
      </c>
      <c r="AW135" s="183" t="s">
        <v>32</v>
      </c>
      <c r="AX135" s="183" t="s">
        <v>86</v>
      </c>
      <c r="AY135" s="185" t="s">
        <v>147</v>
      </c>
    </row>
    <row r="136" spans="2:65" s="201" customFormat="1" ht="16.5" customHeight="1">
      <c r="B136" s="200"/>
      <c r="C136" s="301" t="s">
        <v>189</v>
      </c>
      <c r="D136" s="302" t="s">
        <v>346</v>
      </c>
      <c r="E136" s="303" t="s">
        <v>526</v>
      </c>
      <c r="F136" s="300" t="s">
        <v>527</v>
      </c>
      <c r="G136" s="304" t="s">
        <v>222</v>
      </c>
      <c r="H136" s="305">
        <v>7</v>
      </c>
      <c r="I136" s="144">
        <v>0</v>
      </c>
      <c r="J136" s="299">
        <f>ROUND(I136*H136,2)</f>
        <v>0</v>
      </c>
      <c r="K136" s="300" t="s">
        <v>154</v>
      </c>
      <c r="L136" s="309"/>
      <c r="M136" s="310" t="s">
        <v>1</v>
      </c>
      <c r="N136" s="311" t="s">
        <v>44</v>
      </c>
      <c r="O136" s="207">
        <v>0</v>
      </c>
      <c r="P136" s="207">
        <f>O136*H136</f>
        <v>0</v>
      </c>
      <c r="Q136" s="207">
        <v>5.0000000000000002E-5</v>
      </c>
      <c r="R136" s="207">
        <f>Q136*H136</f>
        <v>3.5E-4</v>
      </c>
      <c r="S136" s="207">
        <v>0</v>
      </c>
      <c r="T136" s="208">
        <f>S136*H136</f>
        <v>0</v>
      </c>
      <c r="AR136" s="209" t="s">
        <v>349</v>
      </c>
      <c r="AT136" s="209" t="s">
        <v>346</v>
      </c>
      <c r="AU136" s="209" t="s">
        <v>109</v>
      </c>
      <c r="AY136" s="210" t="s">
        <v>147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210" t="s">
        <v>109</v>
      </c>
      <c r="BK136" s="211">
        <f>ROUND(I136*H136,2)</f>
        <v>0</v>
      </c>
      <c r="BL136" s="210" t="s">
        <v>208</v>
      </c>
      <c r="BM136" s="209" t="s">
        <v>528</v>
      </c>
    </row>
    <row r="137" spans="2:65" s="183" customFormat="1">
      <c r="B137" s="182"/>
      <c r="D137" s="184" t="s">
        <v>157</v>
      </c>
      <c r="E137" s="185" t="s">
        <v>1</v>
      </c>
      <c r="F137" s="186" t="s">
        <v>529</v>
      </c>
      <c r="H137" s="187">
        <v>7</v>
      </c>
      <c r="L137" s="182"/>
      <c r="M137" s="188"/>
      <c r="T137" s="189"/>
      <c r="AT137" s="185" t="s">
        <v>157</v>
      </c>
      <c r="AU137" s="185" t="s">
        <v>109</v>
      </c>
      <c r="AV137" s="183" t="s">
        <v>109</v>
      </c>
      <c r="AW137" s="183" t="s">
        <v>32</v>
      </c>
      <c r="AX137" s="183" t="s">
        <v>86</v>
      </c>
      <c r="AY137" s="185" t="s">
        <v>147</v>
      </c>
    </row>
    <row r="138" spans="2:65" s="201" customFormat="1" ht="16.5" customHeight="1">
      <c r="B138" s="200"/>
      <c r="C138" s="301" t="s">
        <v>193</v>
      </c>
      <c r="D138" s="302" t="s">
        <v>346</v>
      </c>
      <c r="E138" s="303" t="s">
        <v>530</v>
      </c>
      <c r="F138" s="300" t="s">
        <v>531</v>
      </c>
      <c r="G138" s="304" t="s">
        <v>222</v>
      </c>
      <c r="H138" s="305">
        <v>30</v>
      </c>
      <c r="I138" s="144">
        <v>0</v>
      </c>
      <c r="J138" s="299">
        <f>ROUND(I138*H138,2)</f>
        <v>0</v>
      </c>
      <c r="K138" s="300" t="s">
        <v>154</v>
      </c>
      <c r="L138" s="309"/>
      <c r="M138" s="310" t="s">
        <v>1</v>
      </c>
      <c r="N138" s="311" t="s">
        <v>44</v>
      </c>
      <c r="O138" s="207">
        <v>0</v>
      </c>
      <c r="P138" s="207">
        <f>O138*H138</f>
        <v>0</v>
      </c>
      <c r="Q138" s="207">
        <v>3.0000000000000001E-5</v>
      </c>
      <c r="R138" s="207">
        <f>Q138*H138</f>
        <v>8.9999999999999998E-4</v>
      </c>
      <c r="S138" s="207">
        <v>0</v>
      </c>
      <c r="T138" s="208">
        <f>S138*H138</f>
        <v>0</v>
      </c>
      <c r="AR138" s="209" t="s">
        <v>349</v>
      </c>
      <c r="AT138" s="209" t="s">
        <v>346</v>
      </c>
      <c r="AU138" s="209" t="s">
        <v>109</v>
      </c>
      <c r="AY138" s="210" t="s">
        <v>147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210" t="s">
        <v>109</v>
      </c>
      <c r="BK138" s="211">
        <f>ROUND(I138*H138,2)</f>
        <v>0</v>
      </c>
      <c r="BL138" s="210" t="s">
        <v>208</v>
      </c>
      <c r="BM138" s="209" t="s">
        <v>532</v>
      </c>
    </row>
    <row r="139" spans="2:65" s="183" customFormat="1">
      <c r="B139" s="182"/>
      <c r="D139" s="184" t="s">
        <v>157</v>
      </c>
      <c r="E139" s="185" t="s">
        <v>1</v>
      </c>
      <c r="F139" s="186" t="s">
        <v>533</v>
      </c>
      <c r="H139" s="187">
        <v>30</v>
      </c>
      <c r="L139" s="182"/>
      <c r="M139" s="188"/>
      <c r="T139" s="189"/>
      <c r="AT139" s="185" t="s">
        <v>157</v>
      </c>
      <c r="AU139" s="185" t="s">
        <v>109</v>
      </c>
      <c r="AV139" s="183" t="s">
        <v>109</v>
      </c>
      <c r="AW139" s="183" t="s">
        <v>32</v>
      </c>
      <c r="AX139" s="183" t="s">
        <v>86</v>
      </c>
      <c r="AY139" s="185" t="s">
        <v>147</v>
      </c>
    </row>
    <row r="140" spans="2:65" s="201" customFormat="1" ht="16.5" customHeight="1">
      <c r="B140" s="200"/>
      <c r="C140" s="212" t="s">
        <v>148</v>
      </c>
      <c r="D140" s="213" t="s">
        <v>150</v>
      </c>
      <c r="E140" s="214" t="s">
        <v>534</v>
      </c>
      <c r="F140" s="204" t="s">
        <v>535</v>
      </c>
      <c r="G140" s="215" t="s">
        <v>251</v>
      </c>
      <c r="H140" s="216">
        <v>100</v>
      </c>
      <c r="I140" s="144">
        <v>0</v>
      </c>
      <c r="J140" s="203">
        <f>ROUND(I140*H140,2)</f>
        <v>0</v>
      </c>
      <c r="K140" s="204" t="s">
        <v>154</v>
      </c>
      <c r="L140" s="200"/>
      <c r="M140" s="205" t="s">
        <v>1</v>
      </c>
      <c r="N140" s="206" t="s">
        <v>44</v>
      </c>
      <c r="O140" s="207">
        <v>7.3999999999999996E-2</v>
      </c>
      <c r="P140" s="207">
        <f>O140*H140</f>
        <v>7.3999999999999995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AR140" s="209" t="s">
        <v>208</v>
      </c>
      <c r="AT140" s="209" t="s">
        <v>150</v>
      </c>
      <c r="AU140" s="209" t="s">
        <v>109</v>
      </c>
      <c r="AY140" s="210" t="s">
        <v>147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210" t="s">
        <v>109</v>
      </c>
      <c r="BK140" s="211">
        <f>ROUND(I140*H140,2)</f>
        <v>0</v>
      </c>
      <c r="BL140" s="210" t="s">
        <v>208</v>
      </c>
      <c r="BM140" s="209" t="s">
        <v>536</v>
      </c>
    </row>
    <row r="141" spans="2:65" s="183" customFormat="1">
      <c r="B141" s="182"/>
      <c r="D141" s="184" t="s">
        <v>157</v>
      </c>
      <c r="E141" s="185" t="s">
        <v>1</v>
      </c>
      <c r="F141" s="186" t="s">
        <v>537</v>
      </c>
      <c r="H141" s="187">
        <v>100</v>
      </c>
      <c r="L141" s="182"/>
      <c r="M141" s="188"/>
      <c r="T141" s="189"/>
      <c r="AT141" s="185" t="s">
        <v>157</v>
      </c>
      <c r="AU141" s="185" t="s">
        <v>109</v>
      </c>
      <c r="AV141" s="183" t="s">
        <v>109</v>
      </c>
      <c r="AW141" s="183" t="s">
        <v>32</v>
      </c>
      <c r="AX141" s="183" t="s">
        <v>86</v>
      </c>
      <c r="AY141" s="185" t="s">
        <v>147</v>
      </c>
    </row>
    <row r="142" spans="2:65" s="201" customFormat="1" ht="16.5" customHeight="1">
      <c r="B142" s="200"/>
      <c r="C142" s="301" t="s">
        <v>91</v>
      </c>
      <c r="D142" s="302" t="s">
        <v>346</v>
      </c>
      <c r="E142" s="303" t="s">
        <v>538</v>
      </c>
      <c r="F142" s="300" t="s">
        <v>539</v>
      </c>
      <c r="G142" s="304" t="s">
        <v>251</v>
      </c>
      <c r="H142" s="305">
        <v>120</v>
      </c>
      <c r="I142" s="144">
        <v>0</v>
      </c>
      <c r="J142" s="299">
        <f>ROUND(I142*H142,2)</f>
        <v>0</v>
      </c>
      <c r="K142" s="300" t="s">
        <v>154</v>
      </c>
      <c r="L142" s="309"/>
      <c r="M142" s="310" t="s">
        <v>1</v>
      </c>
      <c r="N142" s="311" t="s">
        <v>44</v>
      </c>
      <c r="O142" s="207">
        <v>0</v>
      </c>
      <c r="P142" s="207">
        <f>O142*H142</f>
        <v>0</v>
      </c>
      <c r="Q142" s="207">
        <v>1E-4</v>
      </c>
      <c r="R142" s="207">
        <f>Q142*H142</f>
        <v>1.2E-2</v>
      </c>
      <c r="S142" s="207">
        <v>0</v>
      </c>
      <c r="T142" s="208">
        <f>S142*H142</f>
        <v>0</v>
      </c>
      <c r="AR142" s="209" t="s">
        <v>349</v>
      </c>
      <c r="AT142" s="209" t="s">
        <v>346</v>
      </c>
      <c r="AU142" s="209" t="s">
        <v>109</v>
      </c>
      <c r="AY142" s="210" t="s">
        <v>147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210" t="s">
        <v>109</v>
      </c>
      <c r="BK142" s="211">
        <f>ROUND(I142*H142,2)</f>
        <v>0</v>
      </c>
      <c r="BL142" s="210" t="s">
        <v>208</v>
      </c>
      <c r="BM142" s="209" t="s">
        <v>540</v>
      </c>
    </row>
    <row r="143" spans="2:65" s="183" customFormat="1">
      <c r="B143" s="182"/>
      <c r="D143" s="184" t="s">
        <v>157</v>
      </c>
      <c r="E143" s="185" t="s">
        <v>1</v>
      </c>
      <c r="F143" s="186" t="s">
        <v>541</v>
      </c>
      <c r="H143" s="187">
        <v>120</v>
      </c>
      <c r="L143" s="182"/>
      <c r="M143" s="188"/>
      <c r="T143" s="189"/>
      <c r="AT143" s="185" t="s">
        <v>157</v>
      </c>
      <c r="AU143" s="185" t="s">
        <v>109</v>
      </c>
      <c r="AV143" s="183" t="s">
        <v>109</v>
      </c>
      <c r="AW143" s="183" t="s">
        <v>32</v>
      </c>
      <c r="AX143" s="183" t="s">
        <v>86</v>
      </c>
      <c r="AY143" s="185" t="s">
        <v>147</v>
      </c>
    </row>
    <row r="144" spans="2:65" s="201" customFormat="1" ht="16.5" customHeight="1">
      <c r="B144" s="200"/>
      <c r="C144" s="212" t="s">
        <v>211</v>
      </c>
      <c r="D144" s="213" t="s">
        <v>150</v>
      </c>
      <c r="E144" s="214" t="s">
        <v>542</v>
      </c>
      <c r="F144" s="204" t="s">
        <v>543</v>
      </c>
      <c r="G144" s="215" t="s">
        <v>251</v>
      </c>
      <c r="H144" s="216">
        <v>120</v>
      </c>
      <c r="I144" s="144">
        <v>0</v>
      </c>
      <c r="J144" s="203">
        <f>ROUND(I144*H144,2)</f>
        <v>0</v>
      </c>
      <c r="K144" s="204" t="s">
        <v>154</v>
      </c>
      <c r="L144" s="200"/>
      <c r="M144" s="205" t="s">
        <v>1</v>
      </c>
      <c r="N144" s="206" t="s">
        <v>44</v>
      </c>
      <c r="O144" s="207">
        <v>8.5999999999999993E-2</v>
      </c>
      <c r="P144" s="207">
        <f>O144*H144</f>
        <v>10.319999999999999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AR144" s="209" t="s">
        <v>208</v>
      </c>
      <c r="AT144" s="209" t="s">
        <v>150</v>
      </c>
      <c r="AU144" s="209" t="s">
        <v>109</v>
      </c>
      <c r="AY144" s="210" t="s">
        <v>147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210" t="s">
        <v>109</v>
      </c>
      <c r="BK144" s="211">
        <f>ROUND(I144*H144,2)</f>
        <v>0</v>
      </c>
      <c r="BL144" s="210" t="s">
        <v>208</v>
      </c>
      <c r="BM144" s="209" t="s">
        <v>544</v>
      </c>
    </row>
    <row r="145" spans="2:65" s="183" customFormat="1">
      <c r="B145" s="182"/>
      <c r="D145" s="184" t="s">
        <v>157</v>
      </c>
      <c r="E145" s="185" t="s">
        <v>1</v>
      </c>
      <c r="F145" s="186" t="s">
        <v>545</v>
      </c>
      <c r="H145" s="187">
        <v>120</v>
      </c>
      <c r="L145" s="182"/>
      <c r="M145" s="188"/>
      <c r="T145" s="189"/>
      <c r="AT145" s="185" t="s">
        <v>157</v>
      </c>
      <c r="AU145" s="185" t="s">
        <v>109</v>
      </c>
      <c r="AV145" s="183" t="s">
        <v>109</v>
      </c>
      <c r="AW145" s="183" t="s">
        <v>32</v>
      </c>
      <c r="AX145" s="183" t="s">
        <v>86</v>
      </c>
      <c r="AY145" s="185" t="s">
        <v>147</v>
      </c>
    </row>
    <row r="146" spans="2:65" s="201" customFormat="1" ht="16.5" customHeight="1">
      <c r="B146" s="200"/>
      <c r="C146" s="301" t="s">
        <v>8</v>
      </c>
      <c r="D146" s="302" t="s">
        <v>346</v>
      </c>
      <c r="E146" s="303" t="s">
        <v>546</v>
      </c>
      <c r="F146" s="300" t="s">
        <v>547</v>
      </c>
      <c r="G146" s="304" t="s">
        <v>251</v>
      </c>
      <c r="H146" s="305">
        <v>144</v>
      </c>
      <c r="I146" s="144">
        <v>0</v>
      </c>
      <c r="J146" s="299">
        <f>ROUND(I146*H146,2)</f>
        <v>0</v>
      </c>
      <c r="K146" s="300" t="s">
        <v>154</v>
      </c>
      <c r="L146" s="309"/>
      <c r="M146" s="310" t="s">
        <v>1</v>
      </c>
      <c r="N146" s="311" t="s">
        <v>44</v>
      </c>
      <c r="O146" s="207">
        <v>0</v>
      </c>
      <c r="P146" s="207">
        <f>O146*H146</f>
        <v>0</v>
      </c>
      <c r="Q146" s="207">
        <v>1.7000000000000001E-4</v>
      </c>
      <c r="R146" s="207">
        <f>Q146*H146</f>
        <v>2.4480000000000002E-2</v>
      </c>
      <c r="S146" s="207">
        <v>0</v>
      </c>
      <c r="T146" s="208">
        <f>S146*H146</f>
        <v>0</v>
      </c>
      <c r="AR146" s="209" t="s">
        <v>349</v>
      </c>
      <c r="AT146" s="209" t="s">
        <v>346</v>
      </c>
      <c r="AU146" s="209" t="s">
        <v>109</v>
      </c>
      <c r="AY146" s="210" t="s">
        <v>147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210" t="s">
        <v>109</v>
      </c>
      <c r="BK146" s="211">
        <f>ROUND(I146*H146,2)</f>
        <v>0</v>
      </c>
      <c r="BL146" s="210" t="s">
        <v>208</v>
      </c>
      <c r="BM146" s="209" t="s">
        <v>548</v>
      </c>
    </row>
    <row r="147" spans="2:65" s="183" customFormat="1">
      <c r="B147" s="182"/>
      <c r="D147" s="184" t="s">
        <v>157</v>
      </c>
      <c r="E147" s="185" t="s">
        <v>1</v>
      </c>
      <c r="F147" s="186" t="s">
        <v>549</v>
      </c>
      <c r="H147" s="187">
        <v>144</v>
      </c>
      <c r="L147" s="182"/>
      <c r="M147" s="188"/>
      <c r="T147" s="189"/>
      <c r="AT147" s="185" t="s">
        <v>157</v>
      </c>
      <c r="AU147" s="185" t="s">
        <v>109</v>
      </c>
      <c r="AV147" s="183" t="s">
        <v>109</v>
      </c>
      <c r="AW147" s="183" t="s">
        <v>32</v>
      </c>
      <c r="AX147" s="183" t="s">
        <v>86</v>
      </c>
      <c r="AY147" s="185" t="s">
        <v>147</v>
      </c>
    </row>
    <row r="148" spans="2:65" s="201" customFormat="1" ht="21.75" customHeight="1">
      <c r="B148" s="200"/>
      <c r="C148" s="212" t="s">
        <v>94</v>
      </c>
      <c r="D148" s="213" t="s">
        <v>150</v>
      </c>
      <c r="E148" s="214" t="s">
        <v>550</v>
      </c>
      <c r="F148" s="204" t="s">
        <v>551</v>
      </c>
      <c r="G148" s="215" t="s">
        <v>222</v>
      </c>
      <c r="H148" s="216">
        <v>1</v>
      </c>
      <c r="I148" s="144">
        <v>0</v>
      </c>
      <c r="J148" s="203">
        <f>ROUND(I148*H148,2)</f>
        <v>0</v>
      </c>
      <c r="K148" s="204" t="s">
        <v>214</v>
      </c>
      <c r="L148" s="200"/>
      <c r="M148" s="205" t="s">
        <v>1</v>
      </c>
      <c r="N148" s="206" t="s">
        <v>44</v>
      </c>
      <c r="O148" s="207">
        <v>0.50600000000000001</v>
      </c>
      <c r="P148" s="207">
        <f>O148*H148</f>
        <v>0.50600000000000001</v>
      </c>
      <c r="Q148" s="207">
        <v>0</v>
      </c>
      <c r="R148" s="207">
        <f>Q148*H148</f>
        <v>0</v>
      </c>
      <c r="S148" s="207">
        <v>0</v>
      </c>
      <c r="T148" s="208">
        <f>S148*H148</f>
        <v>0</v>
      </c>
      <c r="AR148" s="209" t="s">
        <v>208</v>
      </c>
      <c r="AT148" s="209" t="s">
        <v>150</v>
      </c>
      <c r="AU148" s="209" t="s">
        <v>109</v>
      </c>
      <c r="AY148" s="210" t="s">
        <v>147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210" t="s">
        <v>109</v>
      </c>
      <c r="BK148" s="211">
        <f>ROUND(I148*H148,2)</f>
        <v>0</v>
      </c>
      <c r="BL148" s="210" t="s">
        <v>208</v>
      </c>
      <c r="BM148" s="209" t="s">
        <v>552</v>
      </c>
    </row>
    <row r="149" spans="2:65" s="183" customFormat="1">
      <c r="B149" s="182"/>
      <c r="D149" s="184" t="s">
        <v>157</v>
      </c>
      <c r="E149" s="185" t="s">
        <v>1</v>
      </c>
      <c r="F149" s="186" t="s">
        <v>86</v>
      </c>
      <c r="H149" s="187">
        <v>1</v>
      </c>
      <c r="L149" s="182"/>
      <c r="M149" s="188"/>
      <c r="T149" s="189"/>
      <c r="AT149" s="185" t="s">
        <v>157</v>
      </c>
      <c r="AU149" s="185" t="s">
        <v>109</v>
      </c>
      <c r="AV149" s="183" t="s">
        <v>109</v>
      </c>
      <c r="AW149" s="183" t="s">
        <v>32</v>
      </c>
      <c r="AX149" s="183" t="s">
        <v>86</v>
      </c>
      <c r="AY149" s="185" t="s">
        <v>147</v>
      </c>
    </row>
    <row r="150" spans="2:65" s="201" customFormat="1" ht="16.5" customHeight="1">
      <c r="B150" s="200"/>
      <c r="C150" s="212" t="s">
        <v>227</v>
      </c>
      <c r="D150" s="213" t="s">
        <v>150</v>
      </c>
      <c r="E150" s="214" t="s">
        <v>553</v>
      </c>
      <c r="F150" s="204" t="s">
        <v>554</v>
      </c>
      <c r="G150" s="215" t="s">
        <v>222</v>
      </c>
      <c r="H150" s="216">
        <v>5</v>
      </c>
      <c r="I150" s="144">
        <v>0</v>
      </c>
      <c r="J150" s="203">
        <f>ROUND(I150*H150,2)</f>
        <v>0</v>
      </c>
      <c r="K150" s="204" t="s">
        <v>154</v>
      </c>
      <c r="L150" s="200"/>
      <c r="M150" s="205" t="s">
        <v>1</v>
      </c>
      <c r="N150" s="206" t="s">
        <v>44</v>
      </c>
      <c r="O150" s="207">
        <v>0.30599999999999999</v>
      </c>
      <c r="P150" s="207">
        <f>O150*H150</f>
        <v>1.53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AR150" s="209" t="s">
        <v>208</v>
      </c>
      <c r="AT150" s="209" t="s">
        <v>150</v>
      </c>
      <c r="AU150" s="209" t="s">
        <v>109</v>
      </c>
      <c r="AY150" s="210" t="s">
        <v>147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210" t="s">
        <v>109</v>
      </c>
      <c r="BK150" s="211">
        <f>ROUND(I150*H150,2)</f>
        <v>0</v>
      </c>
      <c r="BL150" s="210" t="s">
        <v>208</v>
      </c>
      <c r="BM150" s="209" t="s">
        <v>555</v>
      </c>
    </row>
    <row r="151" spans="2:65" s="183" customFormat="1">
      <c r="B151" s="182"/>
      <c r="D151" s="184" t="s">
        <v>157</v>
      </c>
      <c r="E151" s="185" t="s">
        <v>1</v>
      </c>
      <c r="F151" s="186" t="s">
        <v>173</v>
      </c>
      <c r="H151" s="187">
        <v>5</v>
      </c>
      <c r="L151" s="182"/>
      <c r="M151" s="188"/>
      <c r="T151" s="189"/>
      <c r="AT151" s="185" t="s">
        <v>157</v>
      </c>
      <c r="AU151" s="185" t="s">
        <v>109</v>
      </c>
      <c r="AV151" s="183" t="s">
        <v>109</v>
      </c>
      <c r="AW151" s="183" t="s">
        <v>32</v>
      </c>
      <c r="AX151" s="183" t="s">
        <v>86</v>
      </c>
      <c r="AY151" s="185" t="s">
        <v>147</v>
      </c>
    </row>
    <row r="152" spans="2:65" s="201" customFormat="1" ht="16.5" customHeight="1">
      <c r="B152" s="200"/>
      <c r="C152" s="301" t="s">
        <v>232</v>
      </c>
      <c r="D152" s="302" t="s">
        <v>346</v>
      </c>
      <c r="E152" s="303" t="s">
        <v>556</v>
      </c>
      <c r="F152" s="300" t="s">
        <v>557</v>
      </c>
      <c r="G152" s="304" t="s">
        <v>222</v>
      </c>
      <c r="H152" s="305">
        <v>5</v>
      </c>
      <c r="I152" s="144">
        <v>0</v>
      </c>
      <c r="J152" s="299">
        <f>ROUND(I152*H152,2)</f>
        <v>0</v>
      </c>
      <c r="K152" s="300" t="s">
        <v>154</v>
      </c>
      <c r="L152" s="309"/>
      <c r="M152" s="310" t="s">
        <v>1</v>
      </c>
      <c r="N152" s="311" t="s">
        <v>44</v>
      </c>
      <c r="O152" s="207">
        <v>0</v>
      </c>
      <c r="P152" s="207">
        <f>O152*H152</f>
        <v>0</v>
      </c>
      <c r="Q152" s="207">
        <v>4.0000000000000003E-5</v>
      </c>
      <c r="R152" s="207">
        <f>Q152*H152</f>
        <v>2.0000000000000001E-4</v>
      </c>
      <c r="S152" s="207">
        <v>0</v>
      </c>
      <c r="T152" s="208">
        <f>S152*H152</f>
        <v>0</v>
      </c>
      <c r="AR152" s="209" t="s">
        <v>349</v>
      </c>
      <c r="AT152" s="209" t="s">
        <v>346</v>
      </c>
      <c r="AU152" s="209" t="s">
        <v>109</v>
      </c>
      <c r="AY152" s="210" t="s">
        <v>147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210" t="s">
        <v>109</v>
      </c>
      <c r="BK152" s="211">
        <f>ROUND(I152*H152,2)</f>
        <v>0</v>
      </c>
      <c r="BL152" s="210" t="s">
        <v>208</v>
      </c>
      <c r="BM152" s="209" t="s">
        <v>558</v>
      </c>
    </row>
    <row r="153" spans="2:65" s="183" customFormat="1">
      <c r="B153" s="182"/>
      <c r="D153" s="184" t="s">
        <v>157</v>
      </c>
      <c r="E153" s="185" t="s">
        <v>1</v>
      </c>
      <c r="F153" s="186" t="s">
        <v>173</v>
      </c>
      <c r="H153" s="187">
        <v>5</v>
      </c>
      <c r="L153" s="182"/>
      <c r="M153" s="188"/>
      <c r="T153" s="189"/>
      <c r="AT153" s="185" t="s">
        <v>157</v>
      </c>
      <c r="AU153" s="185" t="s">
        <v>109</v>
      </c>
      <c r="AV153" s="183" t="s">
        <v>109</v>
      </c>
      <c r="AW153" s="183" t="s">
        <v>32</v>
      </c>
      <c r="AX153" s="183" t="s">
        <v>86</v>
      </c>
      <c r="AY153" s="185" t="s">
        <v>147</v>
      </c>
    </row>
    <row r="154" spans="2:65" s="201" customFormat="1" ht="16.5" customHeight="1">
      <c r="B154" s="200"/>
      <c r="C154" s="212" t="s">
        <v>208</v>
      </c>
      <c r="D154" s="213" t="s">
        <v>150</v>
      </c>
      <c r="E154" s="214" t="s">
        <v>559</v>
      </c>
      <c r="F154" s="204" t="s">
        <v>560</v>
      </c>
      <c r="G154" s="215" t="s">
        <v>222</v>
      </c>
      <c r="H154" s="216">
        <v>20</v>
      </c>
      <c r="I154" s="144">
        <v>0</v>
      </c>
      <c r="J154" s="203">
        <f>ROUND(I154*H154,2)</f>
        <v>0</v>
      </c>
      <c r="K154" s="204" t="s">
        <v>154</v>
      </c>
      <c r="L154" s="200"/>
      <c r="M154" s="205" t="s">
        <v>1</v>
      </c>
      <c r="N154" s="206" t="s">
        <v>44</v>
      </c>
      <c r="O154" s="207">
        <v>0.32700000000000001</v>
      </c>
      <c r="P154" s="207">
        <f>O154*H154</f>
        <v>6.54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AR154" s="209" t="s">
        <v>208</v>
      </c>
      <c r="AT154" s="209" t="s">
        <v>150</v>
      </c>
      <c r="AU154" s="209" t="s">
        <v>109</v>
      </c>
      <c r="AY154" s="210" t="s">
        <v>147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210" t="s">
        <v>109</v>
      </c>
      <c r="BK154" s="211">
        <f>ROUND(I154*H154,2)</f>
        <v>0</v>
      </c>
      <c r="BL154" s="210" t="s">
        <v>208</v>
      </c>
      <c r="BM154" s="209" t="s">
        <v>561</v>
      </c>
    </row>
    <row r="155" spans="2:65" s="183" customFormat="1">
      <c r="B155" s="182"/>
      <c r="D155" s="184" t="s">
        <v>157</v>
      </c>
      <c r="E155" s="185" t="s">
        <v>1</v>
      </c>
      <c r="F155" s="186" t="s">
        <v>562</v>
      </c>
      <c r="H155" s="187">
        <v>20</v>
      </c>
      <c r="L155" s="182"/>
      <c r="M155" s="188"/>
      <c r="T155" s="189"/>
      <c r="AT155" s="185" t="s">
        <v>157</v>
      </c>
      <c r="AU155" s="185" t="s">
        <v>109</v>
      </c>
      <c r="AV155" s="183" t="s">
        <v>109</v>
      </c>
      <c r="AW155" s="183" t="s">
        <v>32</v>
      </c>
      <c r="AX155" s="183" t="s">
        <v>86</v>
      </c>
      <c r="AY155" s="185" t="s">
        <v>147</v>
      </c>
    </row>
    <row r="156" spans="2:65" s="201" customFormat="1" ht="16.5" customHeight="1">
      <c r="B156" s="200"/>
      <c r="C156" s="301" t="s">
        <v>97</v>
      </c>
      <c r="D156" s="302" t="s">
        <v>346</v>
      </c>
      <c r="E156" s="303" t="s">
        <v>563</v>
      </c>
      <c r="F156" s="300" t="s">
        <v>564</v>
      </c>
      <c r="G156" s="304" t="s">
        <v>222</v>
      </c>
      <c r="H156" s="305">
        <v>18</v>
      </c>
      <c r="I156" s="144">
        <v>0</v>
      </c>
      <c r="J156" s="299">
        <f>ROUND(I156*H156,2)</f>
        <v>0</v>
      </c>
      <c r="K156" s="300" t="s">
        <v>154</v>
      </c>
      <c r="L156" s="309"/>
      <c r="M156" s="310" t="s">
        <v>1</v>
      </c>
      <c r="N156" s="311" t="s">
        <v>44</v>
      </c>
      <c r="O156" s="207">
        <v>0</v>
      </c>
      <c r="P156" s="207">
        <f>O156*H156</f>
        <v>0</v>
      </c>
      <c r="Q156" s="207">
        <v>6.0000000000000002E-5</v>
      </c>
      <c r="R156" s="207">
        <f>Q156*H156</f>
        <v>1.08E-3</v>
      </c>
      <c r="S156" s="207">
        <v>0</v>
      </c>
      <c r="T156" s="208">
        <f>S156*H156</f>
        <v>0</v>
      </c>
      <c r="AR156" s="209" t="s">
        <v>349</v>
      </c>
      <c r="AT156" s="209" t="s">
        <v>346</v>
      </c>
      <c r="AU156" s="209" t="s">
        <v>109</v>
      </c>
      <c r="AY156" s="210" t="s">
        <v>147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210" t="s">
        <v>109</v>
      </c>
      <c r="BK156" s="211">
        <f>ROUND(I156*H156,2)</f>
        <v>0</v>
      </c>
      <c r="BL156" s="210" t="s">
        <v>208</v>
      </c>
      <c r="BM156" s="209" t="s">
        <v>565</v>
      </c>
    </row>
    <row r="157" spans="2:65" s="183" customFormat="1">
      <c r="B157" s="182"/>
      <c r="D157" s="184" t="s">
        <v>157</v>
      </c>
      <c r="E157" s="185" t="s">
        <v>1</v>
      </c>
      <c r="F157" s="186" t="s">
        <v>566</v>
      </c>
      <c r="H157" s="187">
        <v>18</v>
      </c>
      <c r="L157" s="182"/>
      <c r="M157" s="188"/>
      <c r="T157" s="189"/>
      <c r="AT157" s="185" t="s">
        <v>157</v>
      </c>
      <c r="AU157" s="185" t="s">
        <v>109</v>
      </c>
      <c r="AV157" s="183" t="s">
        <v>109</v>
      </c>
      <c r="AW157" s="183" t="s">
        <v>32</v>
      </c>
      <c r="AX157" s="183" t="s">
        <v>86</v>
      </c>
      <c r="AY157" s="185" t="s">
        <v>147</v>
      </c>
    </row>
    <row r="158" spans="2:65" s="201" customFormat="1" ht="16.5" customHeight="1">
      <c r="B158" s="200"/>
      <c r="C158" s="301" t="s">
        <v>248</v>
      </c>
      <c r="D158" s="302" t="s">
        <v>346</v>
      </c>
      <c r="E158" s="303" t="s">
        <v>567</v>
      </c>
      <c r="F158" s="300" t="s">
        <v>568</v>
      </c>
      <c r="G158" s="304" t="s">
        <v>222</v>
      </c>
      <c r="H158" s="305">
        <v>2</v>
      </c>
      <c r="I158" s="144">
        <v>0</v>
      </c>
      <c r="J158" s="299">
        <f>ROUND(I158*H158,2)</f>
        <v>0</v>
      </c>
      <c r="K158" s="300" t="s">
        <v>214</v>
      </c>
      <c r="L158" s="309"/>
      <c r="M158" s="310" t="s">
        <v>1</v>
      </c>
      <c r="N158" s="311" t="s">
        <v>44</v>
      </c>
      <c r="O158" s="207">
        <v>0</v>
      </c>
      <c r="P158" s="207">
        <f>O158*H158</f>
        <v>0</v>
      </c>
      <c r="Q158" s="207">
        <v>6.0000000000000002E-5</v>
      </c>
      <c r="R158" s="207">
        <f>Q158*H158</f>
        <v>1.2E-4</v>
      </c>
      <c r="S158" s="207">
        <v>0</v>
      </c>
      <c r="T158" s="208">
        <f>S158*H158</f>
        <v>0</v>
      </c>
      <c r="AR158" s="209" t="s">
        <v>349</v>
      </c>
      <c r="AT158" s="209" t="s">
        <v>346</v>
      </c>
      <c r="AU158" s="209" t="s">
        <v>109</v>
      </c>
      <c r="AY158" s="210" t="s">
        <v>147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210" t="s">
        <v>109</v>
      </c>
      <c r="BK158" s="211">
        <f>ROUND(I158*H158,2)</f>
        <v>0</v>
      </c>
      <c r="BL158" s="210" t="s">
        <v>208</v>
      </c>
      <c r="BM158" s="209" t="s">
        <v>569</v>
      </c>
    </row>
    <row r="159" spans="2:65" s="183" customFormat="1">
      <c r="B159" s="182"/>
      <c r="D159" s="184" t="s">
        <v>157</v>
      </c>
      <c r="E159" s="185" t="s">
        <v>1</v>
      </c>
      <c r="F159" s="186" t="s">
        <v>570</v>
      </c>
      <c r="H159" s="187">
        <v>2</v>
      </c>
      <c r="L159" s="182"/>
      <c r="M159" s="188"/>
      <c r="T159" s="189"/>
      <c r="AT159" s="185" t="s">
        <v>157</v>
      </c>
      <c r="AU159" s="185" t="s">
        <v>109</v>
      </c>
      <c r="AV159" s="183" t="s">
        <v>109</v>
      </c>
      <c r="AW159" s="183" t="s">
        <v>32</v>
      </c>
      <c r="AX159" s="183" t="s">
        <v>86</v>
      </c>
      <c r="AY159" s="185" t="s">
        <v>147</v>
      </c>
    </row>
    <row r="160" spans="2:65" s="201" customFormat="1" ht="16.5" customHeight="1">
      <c r="B160" s="200"/>
      <c r="C160" s="212" t="s">
        <v>100</v>
      </c>
      <c r="D160" s="213" t="s">
        <v>150</v>
      </c>
      <c r="E160" s="214" t="s">
        <v>571</v>
      </c>
      <c r="F160" s="204" t="s">
        <v>572</v>
      </c>
      <c r="G160" s="215" t="s">
        <v>222</v>
      </c>
      <c r="H160" s="216">
        <v>1</v>
      </c>
      <c r="I160" s="144">
        <v>0</v>
      </c>
      <c r="J160" s="203">
        <f>ROUND(I160*H160,2)</f>
        <v>0</v>
      </c>
      <c r="K160" s="204" t="s">
        <v>154</v>
      </c>
      <c r="L160" s="200"/>
      <c r="M160" s="205" t="s">
        <v>1</v>
      </c>
      <c r="N160" s="206" t="s">
        <v>44</v>
      </c>
      <c r="O160" s="207">
        <v>0.40100000000000002</v>
      </c>
      <c r="P160" s="207">
        <f>O160*H160</f>
        <v>0.40100000000000002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AR160" s="209" t="s">
        <v>208</v>
      </c>
      <c r="AT160" s="209" t="s">
        <v>150</v>
      </c>
      <c r="AU160" s="209" t="s">
        <v>109</v>
      </c>
      <c r="AY160" s="210" t="s">
        <v>147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210" t="s">
        <v>109</v>
      </c>
      <c r="BK160" s="211">
        <f>ROUND(I160*H160,2)</f>
        <v>0</v>
      </c>
      <c r="BL160" s="210" t="s">
        <v>208</v>
      </c>
      <c r="BM160" s="209" t="s">
        <v>573</v>
      </c>
    </row>
    <row r="161" spans="2:65" s="183" customFormat="1">
      <c r="B161" s="182"/>
      <c r="D161" s="184" t="s">
        <v>157</v>
      </c>
      <c r="E161" s="185" t="s">
        <v>1</v>
      </c>
      <c r="F161" s="186" t="s">
        <v>86</v>
      </c>
      <c r="H161" s="187">
        <v>1</v>
      </c>
      <c r="L161" s="182"/>
      <c r="M161" s="188"/>
      <c r="T161" s="189"/>
      <c r="AT161" s="185" t="s">
        <v>157</v>
      </c>
      <c r="AU161" s="185" t="s">
        <v>109</v>
      </c>
      <c r="AV161" s="183" t="s">
        <v>109</v>
      </c>
      <c r="AW161" s="183" t="s">
        <v>32</v>
      </c>
      <c r="AX161" s="183" t="s">
        <v>86</v>
      </c>
      <c r="AY161" s="185" t="s">
        <v>147</v>
      </c>
    </row>
    <row r="162" spans="2:65" s="201" customFormat="1" ht="16.5" customHeight="1">
      <c r="B162" s="200"/>
      <c r="C162" s="301" t="s">
        <v>260</v>
      </c>
      <c r="D162" s="302" t="s">
        <v>346</v>
      </c>
      <c r="E162" s="303" t="s">
        <v>574</v>
      </c>
      <c r="F162" s="300" t="s">
        <v>575</v>
      </c>
      <c r="G162" s="304" t="s">
        <v>222</v>
      </c>
      <c r="H162" s="305">
        <v>1</v>
      </c>
      <c r="I162" s="144">
        <v>0</v>
      </c>
      <c r="J162" s="299">
        <f>ROUND(I162*H162,2)</f>
        <v>0</v>
      </c>
      <c r="K162" s="300" t="s">
        <v>214</v>
      </c>
      <c r="L162" s="309"/>
      <c r="M162" s="310" t="s">
        <v>1</v>
      </c>
      <c r="N162" s="311" t="s">
        <v>44</v>
      </c>
      <c r="O162" s="207">
        <v>0</v>
      </c>
      <c r="P162" s="207">
        <f>O162*H162</f>
        <v>0</v>
      </c>
      <c r="Q162" s="207">
        <v>3.8999999999999999E-4</v>
      </c>
      <c r="R162" s="207">
        <f>Q162*H162</f>
        <v>3.8999999999999999E-4</v>
      </c>
      <c r="S162" s="207">
        <v>0</v>
      </c>
      <c r="T162" s="208">
        <f>S162*H162</f>
        <v>0</v>
      </c>
      <c r="AR162" s="209" t="s">
        <v>349</v>
      </c>
      <c r="AT162" s="209" t="s">
        <v>346</v>
      </c>
      <c r="AU162" s="209" t="s">
        <v>109</v>
      </c>
      <c r="AY162" s="210" t="s">
        <v>147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210" t="s">
        <v>109</v>
      </c>
      <c r="BK162" s="211">
        <f>ROUND(I162*H162,2)</f>
        <v>0</v>
      </c>
      <c r="BL162" s="210" t="s">
        <v>208</v>
      </c>
      <c r="BM162" s="209" t="s">
        <v>576</v>
      </c>
    </row>
    <row r="163" spans="2:65" s="183" customFormat="1">
      <c r="B163" s="182"/>
      <c r="D163" s="184" t="s">
        <v>157</v>
      </c>
      <c r="E163" s="185" t="s">
        <v>1</v>
      </c>
      <c r="F163" s="186" t="s">
        <v>86</v>
      </c>
      <c r="H163" s="187">
        <v>1</v>
      </c>
      <c r="L163" s="182"/>
      <c r="M163" s="188"/>
      <c r="T163" s="189"/>
      <c r="AT163" s="185" t="s">
        <v>157</v>
      </c>
      <c r="AU163" s="185" t="s">
        <v>109</v>
      </c>
      <c r="AV163" s="183" t="s">
        <v>109</v>
      </c>
      <c r="AW163" s="183" t="s">
        <v>32</v>
      </c>
      <c r="AX163" s="183" t="s">
        <v>86</v>
      </c>
      <c r="AY163" s="185" t="s">
        <v>147</v>
      </c>
    </row>
    <row r="164" spans="2:65" s="201" customFormat="1" ht="16.5" customHeight="1">
      <c r="B164" s="200"/>
      <c r="C164" s="212" t="s">
        <v>7</v>
      </c>
      <c r="D164" s="213" t="s">
        <v>150</v>
      </c>
      <c r="E164" s="214" t="s">
        <v>577</v>
      </c>
      <c r="F164" s="204" t="s">
        <v>578</v>
      </c>
      <c r="G164" s="215" t="s">
        <v>222</v>
      </c>
      <c r="H164" s="216">
        <v>7</v>
      </c>
      <c r="I164" s="144">
        <v>0</v>
      </c>
      <c r="J164" s="203">
        <f>ROUND(I164*H164,2)</f>
        <v>0</v>
      </c>
      <c r="K164" s="204" t="s">
        <v>154</v>
      </c>
      <c r="L164" s="200"/>
      <c r="M164" s="205" t="s">
        <v>1</v>
      </c>
      <c r="N164" s="206" t="s">
        <v>44</v>
      </c>
      <c r="O164" s="207">
        <v>0.23200000000000001</v>
      </c>
      <c r="P164" s="207">
        <f>O164*H164</f>
        <v>1.6240000000000001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AR164" s="209" t="s">
        <v>208</v>
      </c>
      <c r="AT164" s="209" t="s">
        <v>150</v>
      </c>
      <c r="AU164" s="209" t="s">
        <v>109</v>
      </c>
      <c r="AY164" s="210" t="s">
        <v>147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210" t="s">
        <v>109</v>
      </c>
      <c r="BK164" s="211">
        <f>ROUND(I164*H164,2)</f>
        <v>0</v>
      </c>
      <c r="BL164" s="210" t="s">
        <v>208</v>
      </c>
      <c r="BM164" s="209" t="s">
        <v>579</v>
      </c>
    </row>
    <row r="165" spans="2:65" s="183" customFormat="1">
      <c r="B165" s="182"/>
      <c r="D165" s="184" t="s">
        <v>157</v>
      </c>
      <c r="E165" s="185" t="s">
        <v>1</v>
      </c>
      <c r="F165" s="186" t="s">
        <v>189</v>
      </c>
      <c r="H165" s="187">
        <v>7</v>
      </c>
      <c r="L165" s="182"/>
      <c r="M165" s="188"/>
      <c r="T165" s="189"/>
      <c r="AT165" s="185" t="s">
        <v>157</v>
      </c>
      <c r="AU165" s="185" t="s">
        <v>109</v>
      </c>
      <c r="AV165" s="183" t="s">
        <v>109</v>
      </c>
      <c r="AW165" s="183" t="s">
        <v>32</v>
      </c>
      <c r="AX165" s="183" t="s">
        <v>86</v>
      </c>
      <c r="AY165" s="185" t="s">
        <v>147</v>
      </c>
    </row>
    <row r="166" spans="2:65" s="201" customFormat="1" ht="16.5" customHeight="1">
      <c r="B166" s="200"/>
      <c r="C166" s="301" t="s">
        <v>273</v>
      </c>
      <c r="D166" s="302" t="s">
        <v>346</v>
      </c>
      <c r="E166" s="303" t="s">
        <v>580</v>
      </c>
      <c r="F166" s="300" t="s">
        <v>581</v>
      </c>
      <c r="G166" s="304" t="s">
        <v>222</v>
      </c>
      <c r="H166" s="305">
        <v>7</v>
      </c>
      <c r="I166" s="144">
        <v>0</v>
      </c>
      <c r="J166" s="299">
        <f>ROUND(I166*H166,2)</f>
        <v>0</v>
      </c>
      <c r="K166" s="300" t="s">
        <v>154</v>
      </c>
      <c r="L166" s="309"/>
      <c r="M166" s="310" t="s">
        <v>1</v>
      </c>
      <c r="N166" s="311" t="s">
        <v>44</v>
      </c>
      <c r="O166" s="207">
        <v>0</v>
      </c>
      <c r="P166" s="207">
        <f>O166*H166</f>
        <v>0</v>
      </c>
      <c r="Q166" s="207">
        <v>6.9999999999999994E-5</v>
      </c>
      <c r="R166" s="207">
        <f>Q166*H166</f>
        <v>4.8999999999999998E-4</v>
      </c>
      <c r="S166" s="207">
        <v>0</v>
      </c>
      <c r="T166" s="208">
        <f>S166*H166</f>
        <v>0</v>
      </c>
      <c r="AR166" s="209" t="s">
        <v>349</v>
      </c>
      <c r="AT166" s="209" t="s">
        <v>346</v>
      </c>
      <c r="AU166" s="209" t="s">
        <v>109</v>
      </c>
      <c r="AY166" s="210" t="s">
        <v>147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210" t="s">
        <v>109</v>
      </c>
      <c r="BK166" s="211">
        <f>ROUND(I166*H166,2)</f>
        <v>0</v>
      </c>
      <c r="BL166" s="210" t="s">
        <v>208</v>
      </c>
      <c r="BM166" s="209" t="s">
        <v>582</v>
      </c>
    </row>
    <row r="167" spans="2:65" s="183" customFormat="1">
      <c r="B167" s="182"/>
      <c r="D167" s="184" t="s">
        <v>157</v>
      </c>
      <c r="E167" s="185" t="s">
        <v>1</v>
      </c>
      <c r="F167" s="186" t="s">
        <v>189</v>
      </c>
      <c r="H167" s="187">
        <v>7</v>
      </c>
      <c r="L167" s="182"/>
      <c r="M167" s="188"/>
      <c r="T167" s="189"/>
      <c r="AT167" s="185" t="s">
        <v>157</v>
      </c>
      <c r="AU167" s="185" t="s">
        <v>109</v>
      </c>
      <c r="AV167" s="183" t="s">
        <v>109</v>
      </c>
      <c r="AW167" s="183" t="s">
        <v>32</v>
      </c>
      <c r="AX167" s="183" t="s">
        <v>86</v>
      </c>
      <c r="AY167" s="185" t="s">
        <v>147</v>
      </c>
    </row>
    <row r="168" spans="2:65" s="201" customFormat="1" ht="21.75" customHeight="1">
      <c r="B168" s="200"/>
      <c r="C168" s="212" t="s">
        <v>379</v>
      </c>
      <c r="D168" s="213" t="s">
        <v>150</v>
      </c>
      <c r="E168" s="214" t="s">
        <v>583</v>
      </c>
      <c r="F168" s="204" t="s">
        <v>584</v>
      </c>
      <c r="G168" s="215" t="s">
        <v>222</v>
      </c>
      <c r="H168" s="216">
        <v>15</v>
      </c>
      <c r="I168" s="144">
        <v>0</v>
      </c>
      <c r="J168" s="203">
        <f>ROUND(I168*H168,2)</f>
        <v>0</v>
      </c>
      <c r="K168" s="204" t="s">
        <v>154</v>
      </c>
      <c r="L168" s="200"/>
      <c r="M168" s="205" t="s">
        <v>1</v>
      </c>
      <c r="N168" s="206" t="s">
        <v>44</v>
      </c>
      <c r="O168" s="207">
        <v>0.32700000000000001</v>
      </c>
      <c r="P168" s="207">
        <f>O168*H168</f>
        <v>4.9050000000000002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AR168" s="209" t="s">
        <v>208</v>
      </c>
      <c r="AT168" s="209" t="s">
        <v>150</v>
      </c>
      <c r="AU168" s="209" t="s">
        <v>109</v>
      </c>
      <c r="AY168" s="210" t="s">
        <v>147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210" t="s">
        <v>109</v>
      </c>
      <c r="BK168" s="211">
        <f>ROUND(I168*H168,2)</f>
        <v>0</v>
      </c>
      <c r="BL168" s="210" t="s">
        <v>208</v>
      </c>
      <c r="BM168" s="209" t="s">
        <v>585</v>
      </c>
    </row>
    <row r="169" spans="2:65" s="183" customFormat="1">
      <c r="B169" s="182"/>
      <c r="D169" s="184" t="s">
        <v>157</v>
      </c>
      <c r="E169" s="185" t="s">
        <v>1</v>
      </c>
      <c r="F169" s="186" t="s">
        <v>232</v>
      </c>
      <c r="H169" s="187">
        <v>15</v>
      </c>
      <c r="L169" s="182"/>
      <c r="M169" s="188"/>
      <c r="T169" s="189"/>
      <c r="AT169" s="185" t="s">
        <v>157</v>
      </c>
      <c r="AU169" s="185" t="s">
        <v>109</v>
      </c>
      <c r="AV169" s="183" t="s">
        <v>109</v>
      </c>
      <c r="AW169" s="183" t="s">
        <v>32</v>
      </c>
      <c r="AX169" s="183" t="s">
        <v>86</v>
      </c>
      <c r="AY169" s="185" t="s">
        <v>147</v>
      </c>
    </row>
    <row r="170" spans="2:65" s="201" customFormat="1" ht="16.5" customHeight="1">
      <c r="B170" s="200"/>
      <c r="C170" s="301" t="s">
        <v>384</v>
      </c>
      <c r="D170" s="302" t="s">
        <v>346</v>
      </c>
      <c r="E170" s="303" t="s">
        <v>580</v>
      </c>
      <c r="F170" s="300" t="s">
        <v>581</v>
      </c>
      <c r="G170" s="304" t="s">
        <v>222</v>
      </c>
      <c r="H170" s="305">
        <v>15</v>
      </c>
      <c r="I170" s="144">
        <v>0</v>
      </c>
      <c r="J170" s="299">
        <f>ROUND(I170*H170,2)</f>
        <v>0</v>
      </c>
      <c r="K170" s="300" t="s">
        <v>154</v>
      </c>
      <c r="L170" s="309"/>
      <c r="M170" s="310" t="s">
        <v>1</v>
      </c>
      <c r="N170" s="311" t="s">
        <v>44</v>
      </c>
      <c r="O170" s="207">
        <v>0</v>
      </c>
      <c r="P170" s="207">
        <f>O170*H170</f>
        <v>0</v>
      </c>
      <c r="Q170" s="207">
        <v>6.9999999999999994E-5</v>
      </c>
      <c r="R170" s="207">
        <f>Q170*H170</f>
        <v>1.0499999999999999E-3</v>
      </c>
      <c r="S170" s="207">
        <v>0</v>
      </c>
      <c r="T170" s="208">
        <f>S170*H170</f>
        <v>0</v>
      </c>
      <c r="AR170" s="209" t="s">
        <v>349</v>
      </c>
      <c r="AT170" s="209" t="s">
        <v>346</v>
      </c>
      <c r="AU170" s="209" t="s">
        <v>109</v>
      </c>
      <c r="AY170" s="210" t="s">
        <v>147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210" t="s">
        <v>109</v>
      </c>
      <c r="BK170" s="211">
        <f>ROUND(I170*H170,2)</f>
        <v>0</v>
      </c>
      <c r="BL170" s="210" t="s">
        <v>208</v>
      </c>
      <c r="BM170" s="209" t="s">
        <v>586</v>
      </c>
    </row>
    <row r="171" spans="2:65" s="183" customFormat="1">
      <c r="B171" s="182"/>
      <c r="D171" s="184" t="s">
        <v>157</v>
      </c>
      <c r="E171" s="185" t="s">
        <v>1</v>
      </c>
      <c r="F171" s="186" t="s">
        <v>232</v>
      </c>
      <c r="H171" s="187">
        <v>15</v>
      </c>
      <c r="L171" s="182"/>
      <c r="M171" s="188"/>
      <c r="T171" s="189"/>
      <c r="AT171" s="185" t="s">
        <v>157</v>
      </c>
      <c r="AU171" s="185" t="s">
        <v>109</v>
      </c>
      <c r="AV171" s="183" t="s">
        <v>109</v>
      </c>
      <c r="AW171" s="183" t="s">
        <v>32</v>
      </c>
      <c r="AX171" s="183" t="s">
        <v>86</v>
      </c>
      <c r="AY171" s="185" t="s">
        <v>147</v>
      </c>
    </row>
    <row r="172" spans="2:65" s="201" customFormat="1" ht="16.5" customHeight="1">
      <c r="B172" s="200"/>
      <c r="C172" s="212" t="s">
        <v>389</v>
      </c>
      <c r="D172" s="213" t="s">
        <v>150</v>
      </c>
      <c r="E172" s="214" t="s">
        <v>587</v>
      </c>
      <c r="F172" s="204" t="s">
        <v>588</v>
      </c>
      <c r="G172" s="215" t="s">
        <v>222</v>
      </c>
      <c r="H172" s="216">
        <v>15</v>
      </c>
      <c r="I172" s="144">
        <v>0</v>
      </c>
      <c r="J172" s="203">
        <f>ROUND(I172*H172,2)</f>
        <v>0</v>
      </c>
      <c r="K172" s="204" t="s">
        <v>154</v>
      </c>
      <c r="L172" s="200"/>
      <c r="M172" s="205" t="s">
        <v>1</v>
      </c>
      <c r="N172" s="206" t="s">
        <v>44</v>
      </c>
      <c r="O172" s="207">
        <v>0.28699999999999998</v>
      </c>
      <c r="P172" s="207">
        <f>O172*H172</f>
        <v>4.3049999999999997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AR172" s="209" t="s">
        <v>208</v>
      </c>
      <c r="AT172" s="209" t="s">
        <v>150</v>
      </c>
      <c r="AU172" s="209" t="s">
        <v>109</v>
      </c>
      <c r="AY172" s="210" t="s">
        <v>147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210" t="s">
        <v>109</v>
      </c>
      <c r="BK172" s="211">
        <f>ROUND(I172*H172,2)</f>
        <v>0</v>
      </c>
      <c r="BL172" s="210" t="s">
        <v>208</v>
      </c>
      <c r="BM172" s="209" t="s">
        <v>589</v>
      </c>
    </row>
    <row r="173" spans="2:65" s="183" customFormat="1">
      <c r="B173" s="182"/>
      <c r="D173" s="184" t="s">
        <v>157</v>
      </c>
      <c r="E173" s="185" t="s">
        <v>1</v>
      </c>
      <c r="F173" s="186" t="s">
        <v>232</v>
      </c>
      <c r="H173" s="187">
        <v>15</v>
      </c>
      <c r="L173" s="182"/>
      <c r="M173" s="188"/>
      <c r="T173" s="189"/>
      <c r="AT173" s="185" t="s">
        <v>157</v>
      </c>
      <c r="AU173" s="185" t="s">
        <v>109</v>
      </c>
      <c r="AV173" s="183" t="s">
        <v>109</v>
      </c>
      <c r="AW173" s="183" t="s">
        <v>32</v>
      </c>
      <c r="AX173" s="183" t="s">
        <v>86</v>
      </c>
      <c r="AY173" s="185" t="s">
        <v>147</v>
      </c>
    </row>
    <row r="174" spans="2:65" s="201" customFormat="1" ht="16.5" customHeight="1">
      <c r="B174" s="200"/>
      <c r="C174" s="301" t="s">
        <v>393</v>
      </c>
      <c r="D174" s="302" t="s">
        <v>346</v>
      </c>
      <c r="E174" s="303" t="s">
        <v>590</v>
      </c>
      <c r="F174" s="300" t="s">
        <v>591</v>
      </c>
      <c r="G174" s="304" t="s">
        <v>222</v>
      </c>
      <c r="H174" s="305">
        <v>15</v>
      </c>
      <c r="I174" s="144">
        <v>0</v>
      </c>
      <c r="J174" s="299">
        <f>ROUND(I174*H174,2)</f>
        <v>0</v>
      </c>
      <c r="K174" s="300" t="s">
        <v>154</v>
      </c>
      <c r="L174" s="309"/>
      <c r="M174" s="310" t="s">
        <v>1</v>
      </c>
      <c r="N174" s="311" t="s">
        <v>44</v>
      </c>
      <c r="O174" s="207">
        <v>0</v>
      </c>
      <c r="P174" s="207">
        <f>O174*H174</f>
        <v>0</v>
      </c>
      <c r="Q174" s="207">
        <v>9.0000000000000006E-5</v>
      </c>
      <c r="R174" s="207">
        <f>Q174*H174</f>
        <v>1.3500000000000001E-3</v>
      </c>
      <c r="S174" s="207">
        <v>0</v>
      </c>
      <c r="T174" s="208">
        <f>S174*H174</f>
        <v>0</v>
      </c>
      <c r="AR174" s="209" t="s">
        <v>349</v>
      </c>
      <c r="AT174" s="209" t="s">
        <v>346</v>
      </c>
      <c r="AU174" s="209" t="s">
        <v>109</v>
      </c>
      <c r="AY174" s="210" t="s">
        <v>147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210" t="s">
        <v>109</v>
      </c>
      <c r="BK174" s="211">
        <f>ROUND(I174*H174,2)</f>
        <v>0</v>
      </c>
      <c r="BL174" s="210" t="s">
        <v>208</v>
      </c>
      <c r="BM174" s="209" t="s">
        <v>592</v>
      </c>
    </row>
    <row r="175" spans="2:65" s="183" customFormat="1">
      <c r="B175" s="182"/>
      <c r="D175" s="184" t="s">
        <v>157</v>
      </c>
      <c r="E175" s="185" t="s">
        <v>1</v>
      </c>
      <c r="F175" s="186" t="s">
        <v>232</v>
      </c>
      <c r="H175" s="187">
        <v>15</v>
      </c>
      <c r="L175" s="182"/>
      <c r="M175" s="188"/>
      <c r="T175" s="189"/>
      <c r="AT175" s="185" t="s">
        <v>157</v>
      </c>
      <c r="AU175" s="185" t="s">
        <v>109</v>
      </c>
      <c r="AV175" s="183" t="s">
        <v>109</v>
      </c>
      <c r="AW175" s="183" t="s">
        <v>32</v>
      </c>
      <c r="AX175" s="183" t="s">
        <v>86</v>
      </c>
      <c r="AY175" s="185" t="s">
        <v>147</v>
      </c>
    </row>
    <row r="176" spans="2:65" s="201" customFormat="1" ht="16.5" customHeight="1">
      <c r="B176" s="200"/>
      <c r="C176" s="212" t="s">
        <v>396</v>
      </c>
      <c r="D176" s="213" t="s">
        <v>150</v>
      </c>
      <c r="E176" s="214" t="s">
        <v>593</v>
      </c>
      <c r="F176" s="204" t="s">
        <v>594</v>
      </c>
      <c r="G176" s="215" t="s">
        <v>251</v>
      </c>
      <c r="H176" s="216">
        <v>2</v>
      </c>
      <c r="I176" s="144">
        <v>0</v>
      </c>
      <c r="J176" s="203">
        <f>ROUND(I176*H176,2)</f>
        <v>0</v>
      </c>
      <c r="K176" s="204" t="s">
        <v>154</v>
      </c>
      <c r="L176" s="200"/>
      <c r="M176" s="205" t="s">
        <v>1</v>
      </c>
      <c r="N176" s="206" t="s">
        <v>44</v>
      </c>
      <c r="O176" s="207">
        <v>0.35799999999999998</v>
      </c>
      <c r="P176" s="207">
        <f>O176*H176</f>
        <v>0.71599999999999997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AR176" s="209" t="s">
        <v>208</v>
      </c>
      <c r="AT176" s="209" t="s">
        <v>150</v>
      </c>
      <c r="AU176" s="209" t="s">
        <v>109</v>
      </c>
      <c r="AY176" s="210" t="s">
        <v>147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210" t="s">
        <v>109</v>
      </c>
      <c r="BK176" s="211">
        <f>ROUND(I176*H176,2)</f>
        <v>0</v>
      </c>
      <c r="BL176" s="210" t="s">
        <v>208</v>
      </c>
      <c r="BM176" s="209" t="s">
        <v>595</v>
      </c>
    </row>
    <row r="177" spans="2:65" s="183" customFormat="1">
      <c r="B177" s="182"/>
      <c r="D177" s="184" t="s">
        <v>157</v>
      </c>
      <c r="E177" s="185" t="s">
        <v>1</v>
      </c>
      <c r="F177" s="186" t="s">
        <v>596</v>
      </c>
      <c r="H177" s="187">
        <v>2</v>
      </c>
      <c r="L177" s="182"/>
      <c r="M177" s="188"/>
      <c r="T177" s="189"/>
      <c r="AT177" s="185" t="s">
        <v>157</v>
      </c>
      <c r="AU177" s="185" t="s">
        <v>109</v>
      </c>
      <c r="AV177" s="183" t="s">
        <v>109</v>
      </c>
      <c r="AW177" s="183" t="s">
        <v>32</v>
      </c>
      <c r="AX177" s="183" t="s">
        <v>86</v>
      </c>
      <c r="AY177" s="185" t="s">
        <v>147</v>
      </c>
    </row>
    <row r="178" spans="2:65" s="201" customFormat="1" ht="16.5" customHeight="1">
      <c r="B178" s="200"/>
      <c r="C178" s="301" t="s">
        <v>398</v>
      </c>
      <c r="D178" s="302" t="s">
        <v>346</v>
      </c>
      <c r="E178" s="303" t="s">
        <v>597</v>
      </c>
      <c r="F178" s="300" t="s">
        <v>598</v>
      </c>
      <c r="G178" s="304" t="s">
        <v>251</v>
      </c>
      <c r="H178" s="305">
        <v>2</v>
      </c>
      <c r="I178" s="144">
        <v>0</v>
      </c>
      <c r="J178" s="299">
        <f>ROUND(I178*H178,2)</f>
        <v>0</v>
      </c>
      <c r="K178" s="300" t="s">
        <v>154</v>
      </c>
      <c r="L178" s="309"/>
      <c r="M178" s="310" t="s">
        <v>1</v>
      </c>
      <c r="N178" s="311" t="s">
        <v>44</v>
      </c>
      <c r="O178" s="207">
        <v>0</v>
      </c>
      <c r="P178" s="207">
        <f>O178*H178</f>
        <v>0</v>
      </c>
      <c r="Q178" s="207">
        <v>1.4999999999999999E-4</v>
      </c>
      <c r="R178" s="207">
        <f>Q178*H178</f>
        <v>2.9999999999999997E-4</v>
      </c>
      <c r="S178" s="207">
        <v>0</v>
      </c>
      <c r="T178" s="208">
        <f>S178*H178</f>
        <v>0</v>
      </c>
      <c r="AR178" s="209" t="s">
        <v>349</v>
      </c>
      <c r="AT178" s="209" t="s">
        <v>346</v>
      </c>
      <c r="AU178" s="209" t="s">
        <v>109</v>
      </c>
      <c r="AY178" s="210" t="s">
        <v>147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210" t="s">
        <v>109</v>
      </c>
      <c r="BK178" s="211">
        <f>ROUND(I178*H178,2)</f>
        <v>0</v>
      </c>
      <c r="BL178" s="210" t="s">
        <v>208</v>
      </c>
      <c r="BM178" s="209" t="s">
        <v>599</v>
      </c>
    </row>
    <row r="179" spans="2:65" s="183" customFormat="1">
      <c r="B179" s="182"/>
      <c r="D179" s="184" t="s">
        <v>157</v>
      </c>
      <c r="E179" s="185" t="s">
        <v>1</v>
      </c>
      <c r="F179" s="186" t="s">
        <v>596</v>
      </c>
      <c r="H179" s="187">
        <v>2</v>
      </c>
      <c r="L179" s="182"/>
      <c r="M179" s="188"/>
      <c r="T179" s="189"/>
      <c r="AT179" s="185" t="s">
        <v>157</v>
      </c>
      <c r="AU179" s="185" t="s">
        <v>109</v>
      </c>
      <c r="AV179" s="183" t="s">
        <v>109</v>
      </c>
      <c r="AW179" s="183" t="s">
        <v>32</v>
      </c>
      <c r="AX179" s="183" t="s">
        <v>86</v>
      </c>
      <c r="AY179" s="185" t="s">
        <v>147</v>
      </c>
    </row>
    <row r="180" spans="2:65" s="201" customFormat="1" ht="16.5" customHeight="1">
      <c r="B180" s="200"/>
      <c r="C180" s="301" t="s">
        <v>600</v>
      </c>
      <c r="D180" s="302" t="s">
        <v>346</v>
      </c>
      <c r="E180" s="303" t="s">
        <v>601</v>
      </c>
      <c r="F180" s="300" t="s">
        <v>602</v>
      </c>
      <c r="G180" s="304" t="s">
        <v>222</v>
      </c>
      <c r="H180" s="305">
        <v>2</v>
      </c>
      <c r="I180" s="144">
        <v>0</v>
      </c>
      <c r="J180" s="299">
        <f>ROUND(I180*H180,2)</f>
        <v>0</v>
      </c>
      <c r="K180" s="300" t="s">
        <v>154</v>
      </c>
      <c r="L180" s="309"/>
      <c r="M180" s="310" t="s">
        <v>1</v>
      </c>
      <c r="N180" s="311" t="s">
        <v>44</v>
      </c>
      <c r="O180" s="207">
        <v>0</v>
      </c>
      <c r="P180" s="207">
        <f>O180*H180</f>
        <v>0</v>
      </c>
      <c r="Q180" s="207">
        <v>2.5000000000000001E-4</v>
      </c>
      <c r="R180" s="207">
        <f>Q180*H180</f>
        <v>5.0000000000000001E-4</v>
      </c>
      <c r="S180" s="207">
        <v>0</v>
      </c>
      <c r="T180" s="208">
        <f>S180*H180</f>
        <v>0</v>
      </c>
      <c r="AR180" s="209" t="s">
        <v>349</v>
      </c>
      <c r="AT180" s="209" t="s">
        <v>346</v>
      </c>
      <c r="AU180" s="209" t="s">
        <v>109</v>
      </c>
      <c r="AY180" s="210" t="s">
        <v>147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210" t="s">
        <v>109</v>
      </c>
      <c r="BK180" s="211">
        <f>ROUND(I180*H180,2)</f>
        <v>0</v>
      </c>
      <c r="BL180" s="210" t="s">
        <v>208</v>
      </c>
      <c r="BM180" s="209" t="s">
        <v>603</v>
      </c>
    </row>
    <row r="181" spans="2:65" s="183" customFormat="1">
      <c r="B181" s="182"/>
      <c r="D181" s="184" t="s">
        <v>157</v>
      </c>
      <c r="E181" s="185" t="s">
        <v>1</v>
      </c>
      <c r="F181" s="186" t="s">
        <v>596</v>
      </c>
      <c r="H181" s="187">
        <v>2</v>
      </c>
      <c r="L181" s="182"/>
      <c r="M181" s="188"/>
      <c r="T181" s="189"/>
      <c r="AT181" s="185" t="s">
        <v>157</v>
      </c>
      <c r="AU181" s="185" t="s">
        <v>109</v>
      </c>
      <c r="AV181" s="183" t="s">
        <v>109</v>
      </c>
      <c r="AW181" s="183" t="s">
        <v>32</v>
      </c>
      <c r="AX181" s="183" t="s">
        <v>86</v>
      </c>
      <c r="AY181" s="185" t="s">
        <v>147</v>
      </c>
    </row>
    <row r="182" spans="2:65" s="201" customFormat="1" ht="21.75" customHeight="1">
      <c r="B182" s="200"/>
      <c r="C182" s="212" t="s">
        <v>103</v>
      </c>
      <c r="D182" s="213" t="s">
        <v>150</v>
      </c>
      <c r="E182" s="214" t="s">
        <v>604</v>
      </c>
      <c r="F182" s="204" t="s">
        <v>605</v>
      </c>
      <c r="G182" s="215" t="s">
        <v>222</v>
      </c>
      <c r="H182" s="216">
        <v>12</v>
      </c>
      <c r="I182" s="144">
        <v>0</v>
      </c>
      <c r="J182" s="203">
        <f>ROUND(I182*H182,2)</f>
        <v>0</v>
      </c>
      <c r="K182" s="204" t="s">
        <v>154</v>
      </c>
      <c r="L182" s="200"/>
      <c r="M182" s="205" t="s">
        <v>1</v>
      </c>
      <c r="N182" s="206" t="s">
        <v>44</v>
      </c>
      <c r="O182" s="207">
        <v>0.70399999999999996</v>
      </c>
      <c r="P182" s="207">
        <f>O182*H182</f>
        <v>8.4480000000000004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AR182" s="209" t="s">
        <v>208</v>
      </c>
      <c r="AT182" s="209" t="s">
        <v>150</v>
      </c>
      <c r="AU182" s="209" t="s">
        <v>109</v>
      </c>
      <c r="AY182" s="210" t="s">
        <v>147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210" t="s">
        <v>109</v>
      </c>
      <c r="BK182" s="211">
        <f>ROUND(I182*H182,2)</f>
        <v>0</v>
      </c>
      <c r="BL182" s="210" t="s">
        <v>208</v>
      </c>
      <c r="BM182" s="209" t="s">
        <v>606</v>
      </c>
    </row>
    <row r="183" spans="2:65" s="183" customFormat="1">
      <c r="B183" s="182"/>
      <c r="D183" s="184" t="s">
        <v>157</v>
      </c>
      <c r="E183" s="185" t="s">
        <v>1</v>
      </c>
      <c r="F183" s="186" t="s">
        <v>607</v>
      </c>
      <c r="H183" s="187">
        <v>12</v>
      </c>
      <c r="L183" s="182"/>
      <c r="M183" s="188"/>
      <c r="T183" s="189"/>
      <c r="AT183" s="185" t="s">
        <v>157</v>
      </c>
      <c r="AU183" s="185" t="s">
        <v>109</v>
      </c>
      <c r="AV183" s="183" t="s">
        <v>109</v>
      </c>
      <c r="AW183" s="183" t="s">
        <v>32</v>
      </c>
      <c r="AX183" s="183" t="s">
        <v>86</v>
      </c>
      <c r="AY183" s="185" t="s">
        <v>147</v>
      </c>
    </row>
    <row r="184" spans="2:65" s="201" customFormat="1" ht="16.5" customHeight="1">
      <c r="B184" s="200"/>
      <c r="C184" s="301" t="s">
        <v>106</v>
      </c>
      <c r="D184" s="302" t="s">
        <v>346</v>
      </c>
      <c r="E184" s="303" t="s">
        <v>608</v>
      </c>
      <c r="F184" s="300" t="s">
        <v>609</v>
      </c>
      <c r="G184" s="304" t="s">
        <v>222</v>
      </c>
      <c r="H184" s="305">
        <v>5</v>
      </c>
      <c r="I184" s="144">
        <v>0</v>
      </c>
      <c r="J184" s="299">
        <f>ROUND(I184*H184,2)</f>
        <v>0</v>
      </c>
      <c r="K184" s="300" t="s">
        <v>214</v>
      </c>
      <c r="L184" s="309"/>
      <c r="M184" s="310" t="s">
        <v>1</v>
      </c>
      <c r="N184" s="311" t="s">
        <v>44</v>
      </c>
      <c r="O184" s="207">
        <v>0</v>
      </c>
      <c r="P184" s="207">
        <f>O184*H184</f>
        <v>0</v>
      </c>
      <c r="Q184" s="207">
        <v>4.8000000000000001E-4</v>
      </c>
      <c r="R184" s="207">
        <f>Q184*H184</f>
        <v>2.4000000000000002E-3</v>
      </c>
      <c r="S184" s="207">
        <v>0</v>
      </c>
      <c r="T184" s="208">
        <f>S184*H184</f>
        <v>0</v>
      </c>
      <c r="AR184" s="209" t="s">
        <v>349</v>
      </c>
      <c r="AT184" s="209" t="s">
        <v>346</v>
      </c>
      <c r="AU184" s="209" t="s">
        <v>109</v>
      </c>
      <c r="AY184" s="210" t="s">
        <v>147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210" t="s">
        <v>109</v>
      </c>
      <c r="BK184" s="211">
        <f>ROUND(I184*H184,2)</f>
        <v>0</v>
      </c>
      <c r="BL184" s="210" t="s">
        <v>208</v>
      </c>
      <c r="BM184" s="209" t="s">
        <v>610</v>
      </c>
    </row>
    <row r="185" spans="2:65" s="183" customFormat="1">
      <c r="B185" s="182"/>
      <c r="D185" s="184" t="s">
        <v>157</v>
      </c>
      <c r="E185" s="185" t="s">
        <v>1</v>
      </c>
      <c r="F185" s="186" t="s">
        <v>611</v>
      </c>
      <c r="H185" s="187">
        <v>5</v>
      </c>
      <c r="L185" s="182"/>
      <c r="M185" s="188"/>
      <c r="T185" s="189"/>
      <c r="AT185" s="185" t="s">
        <v>157</v>
      </c>
      <c r="AU185" s="185" t="s">
        <v>109</v>
      </c>
      <c r="AV185" s="183" t="s">
        <v>109</v>
      </c>
      <c r="AW185" s="183" t="s">
        <v>32</v>
      </c>
      <c r="AX185" s="183" t="s">
        <v>86</v>
      </c>
      <c r="AY185" s="185" t="s">
        <v>147</v>
      </c>
    </row>
    <row r="186" spans="2:65" s="201" customFormat="1" ht="16.5" customHeight="1">
      <c r="B186" s="200"/>
      <c r="C186" s="301" t="s">
        <v>349</v>
      </c>
      <c r="D186" s="302" t="s">
        <v>346</v>
      </c>
      <c r="E186" s="303" t="s">
        <v>612</v>
      </c>
      <c r="F186" s="300" t="s">
        <v>613</v>
      </c>
      <c r="G186" s="304" t="s">
        <v>222</v>
      </c>
      <c r="H186" s="305">
        <v>6</v>
      </c>
      <c r="I186" s="144">
        <v>0</v>
      </c>
      <c r="J186" s="299">
        <f>ROUND(I186*H186,2)</f>
        <v>0</v>
      </c>
      <c r="K186" s="300" t="s">
        <v>214</v>
      </c>
      <c r="L186" s="309"/>
      <c r="M186" s="310" t="s">
        <v>1</v>
      </c>
      <c r="N186" s="311" t="s">
        <v>44</v>
      </c>
      <c r="O186" s="207">
        <v>0</v>
      </c>
      <c r="P186" s="207">
        <f>O186*H186</f>
        <v>0</v>
      </c>
      <c r="Q186" s="207">
        <v>4.8000000000000001E-4</v>
      </c>
      <c r="R186" s="207">
        <f>Q186*H186</f>
        <v>2.8800000000000002E-3</v>
      </c>
      <c r="S186" s="207">
        <v>0</v>
      </c>
      <c r="T186" s="208">
        <f>S186*H186</f>
        <v>0</v>
      </c>
      <c r="AR186" s="209" t="s">
        <v>349</v>
      </c>
      <c r="AT186" s="209" t="s">
        <v>346</v>
      </c>
      <c r="AU186" s="209" t="s">
        <v>109</v>
      </c>
      <c r="AY186" s="210" t="s">
        <v>147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210" t="s">
        <v>109</v>
      </c>
      <c r="BK186" s="211">
        <f>ROUND(I186*H186,2)</f>
        <v>0</v>
      </c>
      <c r="BL186" s="210" t="s">
        <v>208</v>
      </c>
      <c r="BM186" s="209" t="s">
        <v>614</v>
      </c>
    </row>
    <row r="187" spans="2:65" s="183" customFormat="1">
      <c r="B187" s="182"/>
      <c r="D187" s="184" t="s">
        <v>157</v>
      </c>
      <c r="E187" s="185" t="s">
        <v>1</v>
      </c>
      <c r="F187" s="186" t="s">
        <v>615</v>
      </c>
      <c r="H187" s="187">
        <v>6</v>
      </c>
      <c r="L187" s="182"/>
      <c r="M187" s="188"/>
      <c r="T187" s="189"/>
      <c r="AT187" s="185" t="s">
        <v>157</v>
      </c>
      <c r="AU187" s="185" t="s">
        <v>109</v>
      </c>
      <c r="AV187" s="183" t="s">
        <v>109</v>
      </c>
      <c r="AW187" s="183" t="s">
        <v>32</v>
      </c>
      <c r="AX187" s="183" t="s">
        <v>86</v>
      </c>
      <c r="AY187" s="185" t="s">
        <v>147</v>
      </c>
    </row>
    <row r="188" spans="2:65" s="201" customFormat="1" ht="16.5" customHeight="1">
      <c r="B188" s="200"/>
      <c r="C188" s="301" t="s">
        <v>616</v>
      </c>
      <c r="D188" s="302" t="s">
        <v>346</v>
      </c>
      <c r="E188" s="303" t="s">
        <v>617</v>
      </c>
      <c r="F188" s="300" t="s">
        <v>618</v>
      </c>
      <c r="G188" s="304" t="s">
        <v>222</v>
      </c>
      <c r="H188" s="305">
        <v>1</v>
      </c>
      <c r="I188" s="144">
        <v>0</v>
      </c>
      <c r="J188" s="299">
        <f>ROUND(I188*H188,2)</f>
        <v>0</v>
      </c>
      <c r="K188" s="300" t="s">
        <v>214</v>
      </c>
      <c r="L188" s="309"/>
      <c r="M188" s="310" t="s">
        <v>1</v>
      </c>
      <c r="N188" s="311" t="s">
        <v>44</v>
      </c>
      <c r="O188" s="207">
        <v>0</v>
      </c>
      <c r="P188" s="207">
        <f>O188*H188</f>
        <v>0</v>
      </c>
      <c r="Q188" s="207">
        <v>4.8000000000000001E-4</v>
      </c>
      <c r="R188" s="207">
        <f>Q188*H188</f>
        <v>4.8000000000000001E-4</v>
      </c>
      <c r="S188" s="207">
        <v>0</v>
      </c>
      <c r="T188" s="208">
        <f>S188*H188</f>
        <v>0</v>
      </c>
      <c r="AR188" s="209" t="s">
        <v>349</v>
      </c>
      <c r="AT188" s="209" t="s">
        <v>346</v>
      </c>
      <c r="AU188" s="209" t="s">
        <v>109</v>
      </c>
      <c r="AY188" s="210" t="s">
        <v>147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210" t="s">
        <v>109</v>
      </c>
      <c r="BK188" s="211">
        <f>ROUND(I188*H188,2)</f>
        <v>0</v>
      </c>
      <c r="BL188" s="210" t="s">
        <v>208</v>
      </c>
      <c r="BM188" s="209" t="s">
        <v>619</v>
      </c>
    </row>
    <row r="189" spans="2:65" s="183" customFormat="1">
      <c r="B189" s="182"/>
      <c r="D189" s="184" t="s">
        <v>157</v>
      </c>
      <c r="E189" s="185" t="s">
        <v>1</v>
      </c>
      <c r="F189" s="186" t="s">
        <v>620</v>
      </c>
      <c r="H189" s="187">
        <v>1</v>
      </c>
      <c r="L189" s="182"/>
      <c r="M189" s="188"/>
      <c r="T189" s="189"/>
      <c r="AT189" s="185" t="s">
        <v>157</v>
      </c>
      <c r="AU189" s="185" t="s">
        <v>109</v>
      </c>
      <c r="AV189" s="183" t="s">
        <v>109</v>
      </c>
      <c r="AW189" s="183" t="s">
        <v>32</v>
      </c>
      <c r="AX189" s="183" t="s">
        <v>86</v>
      </c>
      <c r="AY189" s="185" t="s">
        <v>147</v>
      </c>
    </row>
    <row r="190" spans="2:65" s="201" customFormat="1" ht="16.5" customHeight="1">
      <c r="B190" s="200"/>
      <c r="C190" s="212" t="s">
        <v>621</v>
      </c>
      <c r="D190" s="213" t="s">
        <v>150</v>
      </c>
      <c r="E190" s="214" t="s">
        <v>622</v>
      </c>
      <c r="F190" s="204" t="s">
        <v>623</v>
      </c>
      <c r="G190" s="215" t="s">
        <v>222</v>
      </c>
      <c r="H190" s="216">
        <v>1</v>
      </c>
      <c r="I190" s="144">
        <v>0</v>
      </c>
      <c r="J190" s="203">
        <f>ROUND(I190*H190,2)</f>
        <v>0</v>
      </c>
      <c r="K190" s="204" t="s">
        <v>154</v>
      </c>
      <c r="L190" s="200"/>
      <c r="M190" s="205" t="s">
        <v>1</v>
      </c>
      <c r="N190" s="206" t="s">
        <v>44</v>
      </c>
      <c r="O190" s="207">
        <v>23.504999999999999</v>
      </c>
      <c r="P190" s="207">
        <f>O190*H190</f>
        <v>23.504999999999999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AR190" s="209" t="s">
        <v>208</v>
      </c>
      <c r="AT190" s="209" t="s">
        <v>150</v>
      </c>
      <c r="AU190" s="209" t="s">
        <v>109</v>
      </c>
      <c r="AY190" s="210" t="s">
        <v>147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210" t="s">
        <v>109</v>
      </c>
      <c r="BK190" s="211">
        <f>ROUND(I190*H190,2)</f>
        <v>0</v>
      </c>
      <c r="BL190" s="210" t="s">
        <v>208</v>
      </c>
      <c r="BM190" s="209" t="s">
        <v>624</v>
      </c>
    </row>
    <row r="191" spans="2:65" s="183" customFormat="1">
      <c r="B191" s="182"/>
      <c r="D191" s="184" t="s">
        <v>157</v>
      </c>
      <c r="E191" s="185" t="s">
        <v>1</v>
      </c>
      <c r="F191" s="186" t="s">
        <v>86</v>
      </c>
      <c r="H191" s="187">
        <v>1</v>
      </c>
      <c r="L191" s="182"/>
      <c r="M191" s="188"/>
      <c r="T191" s="189"/>
      <c r="AT191" s="185" t="s">
        <v>157</v>
      </c>
      <c r="AU191" s="185" t="s">
        <v>109</v>
      </c>
      <c r="AV191" s="183" t="s">
        <v>109</v>
      </c>
      <c r="AW191" s="183" t="s">
        <v>32</v>
      </c>
      <c r="AX191" s="183" t="s">
        <v>86</v>
      </c>
      <c r="AY191" s="185" t="s">
        <v>147</v>
      </c>
    </row>
    <row r="192" spans="2:65" s="201" customFormat="1" ht="16.5" customHeight="1">
      <c r="B192" s="200"/>
      <c r="C192" s="212" t="s">
        <v>625</v>
      </c>
      <c r="D192" s="213" t="s">
        <v>150</v>
      </c>
      <c r="E192" s="214" t="s">
        <v>626</v>
      </c>
      <c r="F192" s="204" t="s">
        <v>627</v>
      </c>
      <c r="G192" s="215" t="s">
        <v>186</v>
      </c>
      <c r="H192" s="216">
        <v>0.5</v>
      </c>
      <c r="I192" s="144">
        <v>0</v>
      </c>
      <c r="J192" s="203">
        <f>ROUND(I192*H192,2)</f>
        <v>0</v>
      </c>
      <c r="K192" s="204" t="s">
        <v>154</v>
      </c>
      <c r="L192" s="200"/>
      <c r="M192" s="205" t="s">
        <v>1</v>
      </c>
      <c r="N192" s="206" t="s">
        <v>44</v>
      </c>
      <c r="O192" s="207">
        <v>16.827000000000002</v>
      </c>
      <c r="P192" s="207">
        <f>O192*H192</f>
        <v>8.4135000000000009</v>
      </c>
      <c r="Q192" s="207">
        <v>0</v>
      </c>
      <c r="R192" s="207">
        <f>Q192*H192</f>
        <v>0</v>
      </c>
      <c r="S192" s="207">
        <v>0</v>
      </c>
      <c r="T192" s="208">
        <f>S192*H192</f>
        <v>0</v>
      </c>
      <c r="AR192" s="209" t="s">
        <v>208</v>
      </c>
      <c r="AT192" s="209" t="s">
        <v>150</v>
      </c>
      <c r="AU192" s="209" t="s">
        <v>109</v>
      </c>
      <c r="AY192" s="210" t="s">
        <v>147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210" t="s">
        <v>109</v>
      </c>
      <c r="BK192" s="211">
        <f>ROUND(I192*H192,2)</f>
        <v>0</v>
      </c>
      <c r="BL192" s="210" t="s">
        <v>208</v>
      </c>
      <c r="BM192" s="209" t="s">
        <v>628</v>
      </c>
    </row>
    <row r="193" spans="2:65" s="183" customFormat="1">
      <c r="B193" s="182"/>
      <c r="D193" s="184" t="s">
        <v>157</v>
      </c>
      <c r="E193" s="185" t="s">
        <v>1</v>
      </c>
      <c r="F193" s="186" t="s">
        <v>629</v>
      </c>
      <c r="H193" s="187">
        <v>0.5</v>
      </c>
      <c r="L193" s="182"/>
      <c r="M193" s="188"/>
      <c r="T193" s="189"/>
      <c r="AT193" s="185" t="s">
        <v>157</v>
      </c>
      <c r="AU193" s="185" t="s">
        <v>109</v>
      </c>
      <c r="AV193" s="183" t="s">
        <v>109</v>
      </c>
      <c r="AW193" s="183" t="s">
        <v>32</v>
      </c>
      <c r="AX193" s="183" t="s">
        <v>86</v>
      </c>
      <c r="AY193" s="185" t="s">
        <v>147</v>
      </c>
    </row>
    <row r="194" spans="2:65" s="217" customFormat="1" ht="22.9" customHeight="1">
      <c r="B194" s="218"/>
      <c r="D194" s="219" t="s">
        <v>77</v>
      </c>
      <c r="E194" s="220" t="s">
        <v>630</v>
      </c>
      <c r="F194" s="220" t="s">
        <v>631</v>
      </c>
      <c r="J194" s="221">
        <f>BK194</f>
        <v>0</v>
      </c>
      <c r="L194" s="218"/>
      <c r="M194" s="222"/>
      <c r="P194" s="223">
        <f>SUM(P195:P196)</f>
        <v>0.04</v>
      </c>
      <c r="R194" s="223">
        <f>SUM(R195:R196)</f>
        <v>0</v>
      </c>
      <c r="T194" s="224">
        <f>SUM(T195:T196)</f>
        <v>0</v>
      </c>
      <c r="AR194" s="219" t="s">
        <v>109</v>
      </c>
      <c r="AT194" s="225" t="s">
        <v>77</v>
      </c>
      <c r="AU194" s="225" t="s">
        <v>86</v>
      </c>
      <c r="AY194" s="219" t="s">
        <v>147</v>
      </c>
      <c r="BK194" s="226">
        <f>SUM(BK195:BK196)</f>
        <v>0</v>
      </c>
    </row>
    <row r="195" spans="2:65" s="201" customFormat="1" ht="16.5" customHeight="1">
      <c r="B195" s="200"/>
      <c r="C195" s="212" t="s">
        <v>632</v>
      </c>
      <c r="D195" s="213" t="s">
        <v>150</v>
      </c>
      <c r="E195" s="214" t="s">
        <v>633</v>
      </c>
      <c r="F195" s="204" t="s">
        <v>634</v>
      </c>
      <c r="G195" s="215" t="s">
        <v>325</v>
      </c>
      <c r="H195" s="216">
        <v>1</v>
      </c>
      <c r="I195" s="144">
        <v>0</v>
      </c>
      <c r="J195" s="203">
        <f>ROUND(I195*H195,2)</f>
        <v>0</v>
      </c>
      <c r="K195" s="204" t="s">
        <v>214</v>
      </c>
      <c r="L195" s="200"/>
      <c r="M195" s="205" t="s">
        <v>1</v>
      </c>
      <c r="N195" s="206" t="s">
        <v>44</v>
      </c>
      <c r="O195" s="207">
        <v>0.04</v>
      </c>
      <c r="P195" s="207">
        <f>O195*H195</f>
        <v>0.04</v>
      </c>
      <c r="Q195" s="207">
        <v>0</v>
      </c>
      <c r="R195" s="207">
        <f>Q195*H195</f>
        <v>0</v>
      </c>
      <c r="S195" s="207">
        <v>0</v>
      </c>
      <c r="T195" s="208">
        <f>S195*H195</f>
        <v>0</v>
      </c>
      <c r="AR195" s="209" t="s">
        <v>208</v>
      </c>
      <c r="AT195" s="209" t="s">
        <v>150</v>
      </c>
      <c r="AU195" s="209" t="s">
        <v>109</v>
      </c>
      <c r="AY195" s="210" t="s">
        <v>147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210" t="s">
        <v>109</v>
      </c>
      <c r="BK195" s="211">
        <f>ROUND(I195*H195,2)</f>
        <v>0</v>
      </c>
      <c r="BL195" s="210" t="s">
        <v>208</v>
      </c>
      <c r="BM195" s="209" t="s">
        <v>635</v>
      </c>
    </row>
    <row r="196" spans="2:65" s="183" customFormat="1">
      <c r="B196" s="182"/>
      <c r="D196" s="184" t="s">
        <v>157</v>
      </c>
      <c r="E196" s="185" t="s">
        <v>1</v>
      </c>
      <c r="F196" s="186" t="s">
        <v>86</v>
      </c>
      <c r="H196" s="187">
        <v>1</v>
      </c>
      <c r="L196" s="182"/>
      <c r="M196" s="188"/>
      <c r="T196" s="189"/>
      <c r="AT196" s="185" t="s">
        <v>157</v>
      </c>
      <c r="AU196" s="185" t="s">
        <v>109</v>
      </c>
      <c r="AV196" s="183" t="s">
        <v>109</v>
      </c>
      <c r="AW196" s="183" t="s">
        <v>32</v>
      </c>
      <c r="AX196" s="183" t="s">
        <v>86</v>
      </c>
      <c r="AY196" s="185" t="s">
        <v>147</v>
      </c>
    </row>
    <row r="197" spans="2:65" s="217" customFormat="1" ht="25.9" customHeight="1">
      <c r="B197" s="218"/>
      <c r="D197" s="219" t="s">
        <v>77</v>
      </c>
      <c r="E197" s="227" t="s">
        <v>346</v>
      </c>
      <c r="F197" s="227" t="s">
        <v>636</v>
      </c>
      <c r="J197" s="228">
        <f>BK197</f>
        <v>0</v>
      </c>
      <c r="L197" s="218"/>
      <c r="M197" s="222"/>
      <c r="P197" s="223">
        <f>P198</f>
        <v>66.616</v>
      </c>
      <c r="R197" s="223">
        <f>R198</f>
        <v>0.38040000000000002</v>
      </c>
      <c r="T197" s="224">
        <f>T198</f>
        <v>0.66244000000000003</v>
      </c>
      <c r="AR197" s="219" t="s">
        <v>164</v>
      </c>
      <c r="AT197" s="225" t="s">
        <v>77</v>
      </c>
      <c r="AU197" s="225" t="s">
        <v>78</v>
      </c>
      <c r="AY197" s="219" t="s">
        <v>147</v>
      </c>
      <c r="BK197" s="226">
        <f>BK198</f>
        <v>0</v>
      </c>
    </row>
    <row r="198" spans="2:65" s="217" customFormat="1" ht="22.9" customHeight="1">
      <c r="B198" s="218"/>
      <c r="D198" s="219" t="s">
        <v>77</v>
      </c>
      <c r="E198" s="220" t="s">
        <v>637</v>
      </c>
      <c r="F198" s="220" t="s">
        <v>638</v>
      </c>
      <c r="J198" s="221">
        <f>BK198</f>
        <v>0</v>
      </c>
      <c r="L198" s="218"/>
      <c r="M198" s="222"/>
      <c r="P198" s="223">
        <f>SUM(P199:P224)</f>
        <v>66.616</v>
      </c>
      <c r="R198" s="223">
        <f>SUM(R199:R224)</f>
        <v>0.38040000000000002</v>
      </c>
      <c r="T198" s="224">
        <f>SUM(T199:T224)</f>
        <v>0.66244000000000003</v>
      </c>
      <c r="AR198" s="219" t="s">
        <v>164</v>
      </c>
      <c r="AT198" s="225" t="s">
        <v>77</v>
      </c>
      <c r="AU198" s="225" t="s">
        <v>86</v>
      </c>
      <c r="AY198" s="219" t="s">
        <v>147</v>
      </c>
      <c r="BK198" s="226">
        <f>SUM(BK199:BK224)</f>
        <v>0</v>
      </c>
    </row>
    <row r="199" spans="2:65" s="201" customFormat="1" ht="16.5" customHeight="1">
      <c r="B199" s="200"/>
      <c r="C199" s="212" t="s">
        <v>639</v>
      </c>
      <c r="D199" s="213" t="s">
        <v>150</v>
      </c>
      <c r="E199" s="214" t="s">
        <v>640</v>
      </c>
      <c r="F199" s="204" t="s">
        <v>641</v>
      </c>
      <c r="G199" s="215" t="s">
        <v>251</v>
      </c>
      <c r="H199" s="216">
        <v>20</v>
      </c>
      <c r="I199" s="144">
        <v>0</v>
      </c>
      <c r="J199" s="203">
        <f>ROUND(I199*H199,2)</f>
        <v>0</v>
      </c>
      <c r="K199" s="204" t="s">
        <v>154</v>
      </c>
      <c r="L199" s="200"/>
      <c r="M199" s="205" t="s">
        <v>1</v>
      </c>
      <c r="N199" s="206" t="s">
        <v>44</v>
      </c>
      <c r="O199" s="207">
        <v>0.193</v>
      </c>
      <c r="P199" s="207">
        <f>O199*H199</f>
        <v>3.8600000000000003</v>
      </c>
      <c r="Q199" s="207">
        <v>1.4999999999999999E-4</v>
      </c>
      <c r="R199" s="207">
        <f>Q199*H199</f>
        <v>2.9999999999999996E-3</v>
      </c>
      <c r="S199" s="207">
        <v>0</v>
      </c>
      <c r="T199" s="208">
        <f>S199*H199</f>
        <v>0</v>
      </c>
      <c r="AR199" s="209" t="s">
        <v>642</v>
      </c>
      <c r="AT199" s="209" t="s">
        <v>150</v>
      </c>
      <c r="AU199" s="209" t="s">
        <v>109</v>
      </c>
      <c r="AY199" s="210" t="s">
        <v>147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210" t="s">
        <v>109</v>
      </c>
      <c r="BK199" s="211">
        <f>ROUND(I199*H199,2)</f>
        <v>0</v>
      </c>
      <c r="BL199" s="210" t="s">
        <v>642</v>
      </c>
      <c r="BM199" s="209" t="s">
        <v>643</v>
      </c>
    </row>
    <row r="200" spans="2:65" s="183" customFormat="1">
      <c r="B200" s="182"/>
      <c r="D200" s="184" t="s">
        <v>157</v>
      </c>
      <c r="E200" s="185" t="s">
        <v>1</v>
      </c>
      <c r="F200" s="186" t="s">
        <v>260</v>
      </c>
      <c r="H200" s="187">
        <v>20</v>
      </c>
      <c r="L200" s="182"/>
      <c r="M200" s="188"/>
      <c r="T200" s="189"/>
      <c r="AT200" s="185" t="s">
        <v>157</v>
      </c>
      <c r="AU200" s="185" t="s">
        <v>109</v>
      </c>
      <c r="AV200" s="183" t="s">
        <v>109</v>
      </c>
      <c r="AW200" s="183" t="s">
        <v>32</v>
      </c>
      <c r="AX200" s="183" t="s">
        <v>86</v>
      </c>
      <c r="AY200" s="185" t="s">
        <v>147</v>
      </c>
    </row>
    <row r="201" spans="2:65" s="201" customFormat="1" ht="16.5" customHeight="1">
      <c r="B201" s="200"/>
      <c r="C201" s="212" t="s">
        <v>644</v>
      </c>
      <c r="D201" s="213" t="s">
        <v>150</v>
      </c>
      <c r="E201" s="214" t="s">
        <v>645</v>
      </c>
      <c r="F201" s="204" t="s">
        <v>646</v>
      </c>
      <c r="G201" s="215" t="s">
        <v>251</v>
      </c>
      <c r="H201" s="216">
        <v>20</v>
      </c>
      <c r="I201" s="144">
        <v>0</v>
      </c>
      <c r="J201" s="203">
        <f>ROUND(I201*H201,2)</f>
        <v>0</v>
      </c>
      <c r="K201" s="204" t="s">
        <v>154</v>
      </c>
      <c r="L201" s="200"/>
      <c r="M201" s="205" t="s">
        <v>1</v>
      </c>
      <c r="N201" s="206" t="s">
        <v>44</v>
      </c>
      <c r="O201" s="207">
        <v>0.23300000000000001</v>
      </c>
      <c r="P201" s="207">
        <f>O201*H201</f>
        <v>4.66</v>
      </c>
      <c r="Q201" s="207">
        <v>4.2000000000000002E-4</v>
      </c>
      <c r="R201" s="207">
        <f>Q201*H201</f>
        <v>8.4000000000000012E-3</v>
      </c>
      <c r="S201" s="207">
        <v>0</v>
      </c>
      <c r="T201" s="208">
        <f>S201*H201</f>
        <v>0</v>
      </c>
      <c r="AR201" s="209" t="s">
        <v>642</v>
      </c>
      <c r="AT201" s="209" t="s">
        <v>150</v>
      </c>
      <c r="AU201" s="209" t="s">
        <v>109</v>
      </c>
      <c r="AY201" s="210" t="s">
        <v>147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210" t="s">
        <v>109</v>
      </c>
      <c r="BK201" s="211">
        <f>ROUND(I201*H201,2)</f>
        <v>0</v>
      </c>
      <c r="BL201" s="210" t="s">
        <v>642</v>
      </c>
      <c r="BM201" s="209" t="s">
        <v>647</v>
      </c>
    </row>
    <row r="202" spans="2:65" s="183" customFormat="1">
      <c r="B202" s="182"/>
      <c r="D202" s="184" t="s">
        <v>157</v>
      </c>
      <c r="E202" s="185" t="s">
        <v>1</v>
      </c>
      <c r="F202" s="186" t="s">
        <v>260</v>
      </c>
      <c r="H202" s="187">
        <v>20</v>
      </c>
      <c r="L202" s="182"/>
      <c r="M202" s="188"/>
      <c r="T202" s="189"/>
      <c r="AT202" s="185" t="s">
        <v>157</v>
      </c>
      <c r="AU202" s="185" t="s">
        <v>109</v>
      </c>
      <c r="AV202" s="183" t="s">
        <v>109</v>
      </c>
      <c r="AW202" s="183" t="s">
        <v>32</v>
      </c>
      <c r="AX202" s="183" t="s">
        <v>86</v>
      </c>
      <c r="AY202" s="185" t="s">
        <v>147</v>
      </c>
    </row>
    <row r="203" spans="2:65" s="201" customFormat="1" ht="16.5" customHeight="1">
      <c r="B203" s="200"/>
      <c r="C203" s="212" t="s">
        <v>648</v>
      </c>
      <c r="D203" s="213" t="s">
        <v>150</v>
      </c>
      <c r="E203" s="214" t="s">
        <v>649</v>
      </c>
      <c r="F203" s="204" t="s">
        <v>650</v>
      </c>
      <c r="G203" s="215" t="s">
        <v>251</v>
      </c>
      <c r="H203" s="216">
        <v>50</v>
      </c>
      <c r="I203" s="144">
        <v>0</v>
      </c>
      <c r="J203" s="203">
        <f>ROUND(I203*H203,2)</f>
        <v>0</v>
      </c>
      <c r="K203" s="204" t="s">
        <v>154</v>
      </c>
      <c r="L203" s="200"/>
      <c r="M203" s="205" t="s">
        <v>1</v>
      </c>
      <c r="N203" s="206" t="s">
        <v>44</v>
      </c>
      <c r="O203" s="207">
        <v>0.109</v>
      </c>
      <c r="P203" s="207">
        <f>O203*H203</f>
        <v>5.45</v>
      </c>
      <c r="Q203" s="207">
        <v>1.4999999999999999E-4</v>
      </c>
      <c r="R203" s="207">
        <f>Q203*H203</f>
        <v>7.4999999999999997E-3</v>
      </c>
      <c r="S203" s="207">
        <v>0</v>
      </c>
      <c r="T203" s="208">
        <f>S203*H203</f>
        <v>0</v>
      </c>
      <c r="AR203" s="209" t="s">
        <v>642</v>
      </c>
      <c r="AT203" s="209" t="s">
        <v>150</v>
      </c>
      <c r="AU203" s="209" t="s">
        <v>109</v>
      </c>
      <c r="AY203" s="210" t="s">
        <v>147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210" t="s">
        <v>109</v>
      </c>
      <c r="BK203" s="211">
        <f>ROUND(I203*H203,2)</f>
        <v>0</v>
      </c>
      <c r="BL203" s="210" t="s">
        <v>642</v>
      </c>
      <c r="BM203" s="209" t="s">
        <v>651</v>
      </c>
    </row>
    <row r="204" spans="2:65" s="183" customFormat="1">
      <c r="B204" s="182"/>
      <c r="D204" s="184" t="s">
        <v>157</v>
      </c>
      <c r="E204" s="185" t="s">
        <v>1</v>
      </c>
      <c r="F204" s="186" t="s">
        <v>652</v>
      </c>
      <c r="H204" s="187">
        <v>50</v>
      </c>
      <c r="L204" s="182"/>
      <c r="M204" s="188"/>
      <c r="T204" s="189"/>
      <c r="AT204" s="185" t="s">
        <v>157</v>
      </c>
      <c r="AU204" s="185" t="s">
        <v>109</v>
      </c>
      <c r="AV204" s="183" t="s">
        <v>109</v>
      </c>
      <c r="AW204" s="183" t="s">
        <v>32</v>
      </c>
      <c r="AX204" s="183" t="s">
        <v>86</v>
      </c>
      <c r="AY204" s="185" t="s">
        <v>147</v>
      </c>
    </row>
    <row r="205" spans="2:65" s="201" customFormat="1" ht="16.5" customHeight="1">
      <c r="B205" s="200"/>
      <c r="C205" s="212" t="s">
        <v>388</v>
      </c>
      <c r="D205" s="213" t="s">
        <v>150</v>
      </c>
      <c r="E205" s="214" t="s">
        <v>653</v>
      </c>
      <c r="F205" s="204" t="s">
        <v>654</v>
      </c>
      <c r="G205" s="215" t="s">
        <v>251</v>
      </c>
      <c r="H205" s="216">
        <v>50</v>
      </c>
      <c r="I205" s="144">
        <v>0</v>
      </c>
      <c r="J205" s="203">
        <f>ROUND(I205*H205,2)</f>
        <v>0</v>
      </c>
      <c r="K205" s="204" t="s">
        <v>154</v>
      </c>
      <c r="L205" s="200"/>
      <c r="M205" s="205" t="s">
        <v>1</v>
      </c>
      <c r="N205" s="206" t="s">
        <v>44</v>
      </c>
      <c r="O205" s="207">
        <v>0.15</v>
      </c>
      <c r="P205" s="207">
        <f>O205*H205</f>
        <v>7.5</v>
      </c>
      <c r="Q205" s="207">
        <v>4.2000000000000002E-4</v>
      </c>
      <c r="R205" s="207">
        <f>Q205*H205</f>
        <v>2.1000000000000001E-2</v>
      </c>
      <c r="S205" s="207">
        <v>0</v>
      </c>
      <c r="T205" s="208">
        <f>S205*H205</f>
        <v>0</v>
      </c>
      <c r="AR205" s="209" t="s">
        <v>642</v>
      </c>
      <c r="AT205" s="209" t="s">
        <v>150</v>
      </c>
      <c r="AU205" s="209" t="s">
        <v>109</v>
      </c>
      <c r="AY205" s="210" t="s">
        <v>147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210" t="s">
        <v>109</v>
      </c>
      <c r="BK205" s="211">
        <f>ROUND(I205*H205,2)</f>
        <v>0</v>
      </c>
      <c r="BL205" s="210" t="s">
        <v>642</v>
      </c>
      <c r="BM205" s="209" t="s">
        <v>655</v>
      </c>
    </row>
    <row r="206" spans="2:65" s="183" customFormat="1">
      <c r="B206" s="182"/>
      <c r="D206" s="184" t="s">
        <v>157</v>
      </c>
      <c r="E206" s="185" t="s">
        <v>1</v>
      </c>
      <c r="F206" s="186" t="s">
        <v>652</v>
      </c>
      <c r="H206" s="187">
        <v>50</v>
      </c>
      <c r="L206" s="182"/>
      <c r="M206" s="188"/>
      <c r="T206" s="189"/>
      <c r="AT206" s="185" t="s">
        <v>157</v>
      </c>
      <c r="AU206" s="185" t="s">
        <v>109</v>
      </c>
      <c r="AV206" s="183" t="s">
        <v>109</v>
      </c>
      <c r="AW206" s="183" t="s">
        <v>32</v>
      </c>
      <c r="AX206" s="183" t="s">
        <v>86</v>
      </c>
      <c r="AY206" s="185" t="s">
        <v>147</v>
      </c>
    </row>
    <row r="207" spans="2:65" s="201" customFormat="1" ht="21.75" customHeight="1">
      <c r="B207" s="200"/>
      <c r="C207" s="212" t="s">
        <v>656</v>
      </c>
      <c r="D207" s="213" t="s">
        <v>150</v>
      </c>
      <c r="E207" s="214" t="s">
        <v>657</v>
      </c>
      <c r="F207" s="204" t="s">
        <v>658</v>
      </c>
      <c r="G207" s="215" t="s">
        <v>251</v>
      </c>
      <c r="H207" s="216">
        <v>60</v>
      </c>
      <c r="I207" s="144">
        <v>0</v>
      </c>
      <c r="J207" s="203">
        <f>ROUND(I207*H207,2)</f>
        <v>0</v>
      </c>
      <c r="K207" s="204" t="s">
        <v>154</v>
      </c>
      <c r="L207" s="200"/>
      <c r="M207" s="205" t="s">
        <v>1</v>
      </c>
      <c r="N207" s="206" t="s">
        <v>44</v>
      </c>
      <c r="O207" s="207">
        <v>3.5999999999999997E-2</v>
      </c>
      <c r="P207" s="207">
        <f>O207*H207</f>
        <v>2.1599999999999997</v>
      </c>
      <c r="Q207" s="207">
        <v>5.5900000000000004E-3</v>
      </c>
      <c r="R207" s="207">
        <f>Q207*H207</f>
        <v>0.33540000000000003</v>
      </c>
      <c r="S207" s="207">
        <v>0</v>
      </c>
      <c r="T207" s="208">
        <f>S207*H207</f>
        <v>0</v>
      </c>
      <c r="AR207" s="209" t="s">
        <v>642</v>
      </c>
      <c r="AT207" s="209" t="s">
        <v>150</v>
      </c>
      <c r="AU207" s="209" t="s">
        <v>109</v>
      </c>
      <c r="AY207" s="210" t="s">
        <v>147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210" t="s">
        <v>109</v>
      </c>
      <c r="BK207" s="211">
        <f>ROUND(I207*H207,2)</f>
        <v>0</v>
      </c>
      <c r="BL207" s="210" t="s">
        <v>642</v>
      </c>
      <c r="BM207" s="209" t="s">
        <v>659</v>
      </c>
    </row>
    <row r="208" spans="2:65" s="183" customFormat="1">
      <c r="B208" s="182"/>
      <c r="D208" s="184" t="s">
        <v>157</v>
      </c>
      <c r="E208" s="185" t="s">
        <v>1</v>
      </c>
      <c r="F208" s="186" t="s">
        <v>660</v>
      </c>
      <c r="H208" s="187">
        <v>60</v>
      </c>
      <c r="L208" s="182"/>
      <c r="M208" s="188"/>
      <c r="T208" s="189"/>
      <c r="AT208" s="185" t="s">
        <v>157</v>
      </c>
      <c r="AU208" s="185" t="s">
        <v>109</v>
      </c>
      <c r="AV208" s="183" t="s">
        <v>109</v>
      </c>
      <c r="AW208" s="183" t="s">
        <v>32</v>
      </c>
      <c r="AX208" s="183" t="s">
        <v>86</v>
      </c>
      <c r="AY208" s="185" t="s">
        <v>147</v>
      </c>
    </row>
    <row r="209" spans="2:65" s="201" customFormat="1" ht="16.5" customHeight="1">
      <c r="B209" s="200"/>
      <c r="C209" s="212" t="s">
        <v>661</v>
      </c>
      <c r="D209" s="213" t="s">
        <v>150</v>
      </c>
      <c r="E209" s="214" t="s">
        <v>662</v>
      </c>
      <c r="F209" s="204" t="s">
        <v>663</v>
      </c>
      <c r="G209" s="215" t="s">
        <v>222</v>
      </c>
      <c r="H209" s="216">
        <v>26</v>
      </c>
      <c r="I209" s="144">
        <v>0</v>
      </c>
      <c r="J209" s="203">
        <f>ROUND(I209*H209,2)</f>
        <v>0</v>
      </c>
      <c r="K209" s="204" t="s">
        <v>154</v>
      </c>
      <c r="L209" s="200"/>
      <c r="M209" s="205" t="s">
        <v>1</v>
      </c>
      <c r="N209" s="206" t="s">
        <v>44</v>
      </c>
      <c r="O209" s="207">
        <v>0.08</v>
      </c>
      <c r="P209" s="207">
        <f>O209*H209</f>
        <v>2.08</v>
      </c>
      <c r="Q209" s="207">
        <v>0</v>
      </c>
      <c r="R209" s="207">
        <f>Q209*H209</f>
        <v>0</v>
      </c>
      <c r="S209" s="207">
        <v>5.6999999999999998E-4</v>
      </c>
      <c r="T209" s="208">
        <f>S209*H209</f>
        <v>1.482E-2</v>
      </c>
      <c r="AR209" s="209" t="s">
        <v>642</v>
      </c>
      <c r="AT209" s="209" t="s">
        <v>150</v>
      </c>
      <c r="AU209" s="209" t="s">
        <v>109</v>
      </c>
      <c r="AY209" s="210" t="s">
        <v>147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210" t="s">
        <v>109</v>
      </c>
      <c r="BK209" s="211">
        <f>ROUND(I209*H209,2)</f>
        <v>0</v>
      </c>
      <c r="BL209" s="210" t="s">
        <v>642</v>
      </c>
      <c r="BM209" s="209" t="s">
        <v>664</v>
      </c>
    </row>
    <row r="210" spans="2:65" s="183" customFormat="1">
      <c r="B210" s="182"/>
      <c r="D210" s="184" t="s">
        <v>157</v>
      </c>
      <c r="E210" s="185" t="s">
        <v>1</v>
      </c>
      <c r="F210" s="186" t="s">
        <v>525</v>
      </c>
      <c r="H210" s="187">
        <v>26</v>
      </c>
      <c r="L210" s="182"/>
      <c r="M210" s="188"/>
      <c r="T210" s="189"/>
      <c r="AT210" s="185" t="s">
        <v>157</v>
      </c>
      <c r="AU210" s="185" t="s">
        <v>109</v>
      </c>
      <c r="AV210" s="183" t="s">
        <v>109</v>
      </c>
      <c r="AW210" s="183" t="s">
        <v>32</v>
      </c>
      <c r="AX210" s="183" t="s">
        <v>86</v>
      </c>
      <c r="AY210" s="185" t="s">
        <v>147</v>
      </c>
    </row>
    <row r="211" spans="2:65" s="201" customFormat="1" ht="16.5" customHeight="1">
      <c r="B211" s="200"/>
      <c r="C211" s="212" t="s">
        <v>665</v>
      </c>
      <c r="D211" s="213" t="s">
        <v>150</v>
      </c>
      <c r="E211" s="214" t="s">
        <v>666</v>
      </c>
      <c r="F211" s="204" t="s">
        <v>667</v>
      </c>
      <c r="G211" s="215" t="s">
        <v>222</v>
      </c>
      <c r="H211" s="216">
        <v>67</v>
      </c>
      <c r="I211" s="144">
        <v>0</v>
      </c>
      <c r="J211" s="203">
        <f>ROUND(I211*H211,2)</f>
        <v>0</v>
      </c>
      <c r="K211" s="204" t="s">
        <v>154</v>
      </c>
      <c r="L211" s="200"/>
      <c r="M211" s="205" t="s">
        <v>1</v>
      </c>
      <c r="N211" s="206" t="s">
        <v>44</v>
      </c>
      <c r="O211" s="207">
        <v>8.7999999999999995E-2</v>
      </c>
      <c r="P211" s="207">
        <f>O211*H211</f>
        <v>5.8959999999999999</v>
      </c>
      <c r="Q211" s="207">
        <v>0</v>
      </c>
      <c r="R211" s="207">
        <f>Q211*H211</f>
        <v>0</v>
      </c>
      <c r="S211" s="207">
        <v>8.5999999999999998E-4</v>
      </c>
      <c r="T211" s="208">
        <f>S211*H211</f>
        <v>5.7619999999999998E-2</v>
      </c>
      <c r="AR211" s="209" t="s">
        <v>642</v>
      </c>
      <c r="AT211" s="209" t="s">
        <v>150</v>
      </c>
      <c r="AU211" s="209" t="s">
        <v>109</v>
      </c>
      <c r="AY211" s="210" t="s">
        <v>147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210" t="s">
        <v>109</v>
      </c>
      <c r="BK211" s="211">
        <f>ROUND(I211*H211,2)</f>
        <v>0</v>
      </c>
      <c r="BL211" s="210" t="s">
        <v>642</v>
      </c>
      <c r="BM211" s="209" t="s">
        <v>668</v>
      </c>
    </row>
    <row r="212" spans="2:65" s="183" customFormat="1">
      <c r="B212" s="182"/>
      <c r="D212" s="184" t="s">
        <v>157</v>
      </c>
      <c r="E212" s="185" t="s">
        <v>1</v>
      </c>
      <c r="F212" s="186" t="s">
        <v>669</v>
      </c>
      <c r="H212" s="187">
        <v>67</v>
      </c>
      <c r="L212" s="182"/>
      <c r="M212" s="188"/>
      <c r="T212" s="189"/>
      <c r="AT212" s="185" t="s">
        <v>157</v>
      </c>
      <c r="AU212" s="185" t="s">
        <v>109</v>
      </c>
      <c r="AV212" s="183" t="s">
        <v>109</v>
      </c>
      <c r="AW212" s="183" t="s">
        <v>32</v>
      </c>
      <c r="AX212" s="183" t="s">
        <v>86</v>
      </c>
      <c r="AY212" s="185" t="s">
        <v>147</v>
      </c>
    </row>
    <row r="213" spans="2:65" s="201" customFormat="1" ht="16.5" customHeight="1">
      <c r="B213" s="200"/>
      <c r="C213" s="212" t="s">
        <v>670</v>
      </c>
      <c r="D213" s="213" t="s">
        <v>150</v>
      </c>
      <c r="E213" s="214" t="s">
        <v>671</v>
      </c>
      <c r="F213" s="204" t="s">
        <v>672</v>
      </c>
      <c r="G213" s="215" t="s">
        <v>251</v>
      </c>
      <c r="H213" s="216">
        <v>50</v>
      </c>
      <c r="I213" s="144">
        <v>0</v>
      </c>
      <c r="J213" s="203">
        <f>ROUND(I213*H213,2)</f>
        <v>0</v>
      </c>
      <c r="K213" s="204" t="s">
        <v>154</v>
      </c>
      <c r="L213" s="200"/>
      <c r="M213" s="205" t="s">
        <v>1</v>
      </c>
      <c r="N213" s="206" t="s">
        <v>44</v>
      </c>
      <c r="O213" s="207">
        <v>0.112</v>
      </c>
      <c r="P213" s="207">
        <f>O213*H213</f>
        <v>5.6000000000000005</v>
      </c>
      <c r="Q213" s="207">
        <v>1.0000000000000001E-5</v>
      </c>
      <c r="R213" s="207">
        <f>Q213*H213</f>
        <v>5.0000000000000001E-4</v>
      </c>
      <c r="S213" s="207">
        <v>2E-3</v>
      </c>
      <c r="T213" s="208">
        <f>S213*H213</f>
        <v>0.1</v>
      </c>
      <c r="AR213" s="209" t="s">
        <v>642</v>
      </c>
      <c r="AT213" s="209" t="s">
        <v>150</v>
      </c>
      <c r="AU213" s="209" t="s">
        <v>109</v>
      </c>
      <c r="AY213" s="210" t="s">
        <v>147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210" t="s">
        <v>109</v>
      </c>
      <c r="BK213" s="211">
        <f>ROUND(I213*H213,2)</f>
        <v>0</v>
      </c>
      <c r="BL213" s="210" t="s">
        <v>642</v>
      </c>
      <c r="BM213" s="209" t="s">
        <v>673</v>
      </c>
    </row>
    <row r="214" spans="2:65" s="183" customFormat="1">
      <c r="B214" s="182"/>
      <c r="D214" s="184" t="s">
        <v>157</v>
      </c>
      <c r="E214" s="185" t="s">
        <v>1</v>
      </c>
      <c r="F214" s="186" t="s">
        <v>652</v>
      </c>
      <c r="H214" s="187">
        <v>50</v>
      </c>
      <c r="L214" s="182"/>
      <c r="M214" s="188"/>
      <c r="T214" s="189"/>
      <c r="AT214" s="185" t="s">
        <v>157</v>
      </c>
      <c r="AU214" s="185" t="s">
        <v>109</v>
      </c>
      <c r="AV214" s="183" t="s">
        <v>109</v>
      </c>
      <c r="AW214" s="183" t="s">
        <v>32</v>
      </c>
      <c r="AX214" s="183" t="s">
        <v>86</v>
      </c>
      <c r="AY214" s="185" t="s">
        <v>147</v>
      </c>
    </row>
    <row r="215" spans="2:65" s="201" customFormat="1" ht="16.5" customHeight="1">
      <c r="B215" s="200"/>
      <c r="C215" s="212" t="s">
        <v>674</v>
      </c>
      <c r="D215" s="213" t="s">
        <v>150</v>
      </c>
      <c r="E215" s="214" t="s">
        <v>675</v>
      </c>
      <c r="F215" s="204" t="s">
        <v>676</v>
      </c>
      <c r="G215" s="215" t="s">
        <v>251</v>
      </c>
      <c r="H215" s="216">
        <v>50</v>
      </c>
      <c r="I215" s="144">
        <v>0</v>
      </c>
      <c r="J215" s="203">
        <f>ROUND(I215*H215,2)</f>
        <v>0</v>
      </c>
      <c r="K215" s="204" t="s">
        <v>154</v>
      </c>
      <c r="L215" s="200"/>
      <c r="M215" s="205" t="s">
        <v>1</v>
      </c>
      <c r="N215" s="206" t="s">
        <v>44</v>
      </c>
      <c r="O215" s="207">
        <v>0.14099999999999999</v>
      </c>
      <c r="P215" s="207">
        <f>O215*H215</f>
        <v>7.0499999999999989</v>
      </c>
      <c r="Q215" s="207">
        <v>2.0000000000000002E-5</v>
      </c>
      <c r="R215" s="207">
        <f>Q215*H215</f>
        <v>1E-3</v>
      </c>
      <c r="S215" s="207">
        <v>3.0000000000000001E-3</v>
      </c>
      <c r="T215" s="208">
        <f>S215*H215</f>
        <v>0.15</v>
      </c>
      <c r="AR215" s="209" t="s">
        <v>642</v>
      </c>
      <c r="AT215" s="209" t="s">
        <v>150</v>
      </c>
      <c r="AU215" s="209" t="s">
        <v>109</v>
      </c>
      <c r="AY215" s="210" t="s">
        <v>147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210" t="s">
        <v>109</v>
      </c>
      <c r="BK215" s="211">
        <f>ROUND(I215*H215,2)</f>
        <v>0</v>
      </c>
      <c r="BL215" s="210" t="s">
        <v>642</v>
      </c>
      <c r="BM215" s="209" t="s">
        <v>677</v>
      </c>
    </row>
    <row r="216" spans="2:65" s="183" customFormat="1">
      <c r="B216" s="182"/>
      <c r="D216" s="184" t="s">
        <v>157</v>
      </c>
      <c r="E216" s="185" t="s">
        <v>1</v>
      </c>
      <c r="F216" s="186" t="s">
        <v>652</v>
      </c>
      <c r="H216" s="187">
        <v>50</v>
      </c>
      <c r="L216" s="182"/>
      <c r="M216" s="188"/>
      <c r="T216" s="189"/>
      <c r="AT216" s="185" t="s">
        <v>157</v>
      </c>
      <c r="AU216" s="185" t="s">
        <v>109</v>
      </c>
      <c r="AV216" s="183" t="s">
        <v>109</v>
      </c>
      <c r="AW216" s="183" t="s">
        <v>32</v>
      </c>
      <c r="AX216" s="183" t="s">
        <v>86</v>
      </c>
      <c r="AY216" s="185" t="s">
        <v>147</v>
      </c>
    </row>
    <row r="217" spans="2:65" s="201" customFormat="1" ht="16.5" customHeight="1">
      <c r="B217" s="200"/>
      <c r="C217" s="212" t="s">
        <v>678</v>
      </c>
      <c r="D217" s="213" t="s">
        <v>150</v>
      </c>
      <c r="E217" s="214" t="s">
        <v>679</v>
      </c>
      <c r="F217" s="204" t="s">
        <v>680</v>
      </c>
      <c r="G217" s="215" t="s">
        <v>251</v>
      </c>
      <c r="H217" s="216">
        <v>20</v>
      </c>
      <c r="I217" s="144">
        <v>0</v>
      </c>
      <c r="J217" s="203">
        <f>ROUND(I217*H217,2)</f>
        <v>0</v>
      </c>
      <c r="K217" s="204" t="s">
        <v>154</v>
      </c>
      <c r="L217" s="200"/>
      <c r="M217" s="205" t="s">
        <v>1</v>
      </c>
      <c r="N217" s="206" t="s">
        <v>44</v>
      </c>
      <c r="O217" s="207">
        <v>0.14699999999999999</v>
      </c>
      <c r="P217" s="207">
        <f>O217*H217</f>
        <v>2.94</v>
      </c>
      <c r="Q217" s="207">
        <v>1.0000000000000001E-5</v>
      </c>
      <c r="R217" s="207">
        <f>Q217*H217</f>
        <v>2.0000000000000001E-4</v>
      </c>
      <c r="S217" s="207">
        <v>2E-3</v>
      </c>
      <c r="T217" s="208">
        <f>S217*H217</f>
        <v>0.04</v>
      </c>
      <c r="AR217" s="209" t="s">
        <v>642</v>
      </c>
      <c r="AT217" s="209" t="s">
        <v>150</v>
      </c>
      <c r="AU217" s="209" t="s">
        <v>109</v>
      </c>
      <c r="AY217" s="210" t="s">
        <v>147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210" t="s">
        <v>109</v>
      </c>
      <c r="BK217" s="211">
        <f>ROUND(I217*H217,2)</f>
        <v>0</v>
      </c>
      <c r="BL217" s="210" t="s">
        <v>642</v>
      </c>
      <c r="BM217" s="209" t="s">
        <v>681</v>
      </c>
    </row>
    <row r="218" spans="2:65" s="183" customFormat="1">
      <c r="B218" s="182"/>
      <c r="D218" s="184" t="s">
        <v>157</v>
      </c>
      <c r="E218" s="185" t="s">
        <v>1</v>
      </c>
      <c r="F218" s="186" t="s">
        <v>260</v>
      </c>
      <c r="H218" s="187">
        <v>20</v>
      </c>
      <c r="L218" s="182"/>
      <c r="M218" s="188"/>
      <c r="T218" s="189"/>
      <c r="AT218" s="185" t="s">
        <v>157</v>
      </c>
      <c r="AU218" s="185" t="s">
        <v>109</v>
      </c>
      <c r="AV218" s="183" t="s">
        <v>109</v>
      </c>
      <c r="AW218" s="183" t="s">
        <v>32</v>
      </c>
      <c r="AX218" s="183" t="s">
        <v>86</v>
      </c>
      <c r="AY218" s="185" t="s">
        <v>147</v>
      </c>
    </row>
    <row r="219" spans="2:65" s="201" customFormat="1" ht="16.5" customHeight="1">
      <c r="B219" s="200"/>
      <c r="C219" s="212" t="s">
        <v>682</v>
      </c>
      <c r="D219" s="213" t="s">
        <v>150</v>
      </c>
      <c r="E219" s="214" t="s">
        <v>683</v>
      </c>
      <c r="F219" s="204" t="s">
        <v>684</v>
      </c>
      <c r="G219" s="215" t="s">
        <v>251</v>
      </c>
      <c r="H219" s="216">
        <v>20</v>
      </c>
      <c r="I219" s="144">
        <v>0</v>
      </c>
      <c r="J219" s="203">
        <f>ROUND(I219*H219,2)</f>
        <v>0</v>
      </c>
      <c r="K219" s="204" t="s">
        <v>154</v>
      </c>
      <c r="L219" s="200"/>
      <c r="M219" s="205" t="s">
        <v>1</v>
      </c>
      <c r="N219" s="206" t="s">
        <v>44</v>
      </c>
      <c r="O219" s="207">
        <v>0.17599999999999999</v>
      </c>
      <c r="P219" s="207">
        <f>O219*H219</f>
        <v>3.5199999999999996</v>
      </c>
      <c r="Q219" s="207">
        <v>2.0000000000000002E-5</v>
      </c>
      <c r="R219" s="207">
        <f>Q219*H219</f>
        <v>4.0000000000000002E-4</v>
      </c>
      <c r="S219" s="207">
        <v>3.0000000000000001E-3</v>
      </c>
      <c r="T219" s="208">
        <f>S219*H219</f>
        <v>0.06</v>
      </c>
      <c r="AR219" s="209" t="s">
        <v>642</v>
      </c>
      <c r="AT219" s="209" t="s">
        <v>150</v>
      </c>
      <c r="AU219" s="209" t="s">
        <v>109</v>
      </c>
      <c r="AY219" s="210" t="s">
        <v>147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210" t="s">
        <v>109</v>
      </c>
      <c r="BK219" s="211">
        <f>ROUND(I219*H219,2)</f>
        <v>0</v>
      </c>
      <c r="BL219" s="210" t="s">
        <v>642</v>
      </c>
      <c r="BM219" s="209" t="s">
        <v>685</v>
      </c>
    </row>
    <row r="220" spans="2:65" s="183" customFormat="1">
      <c r="B220" s="182"/>
      <c r="D220" s="184" t="s">
        <v>157</v>
      </c>
      <c r="E220" s="185" t="s">
        <v>1</v>
      </c>
      <c r="F220" s="186" t="s">
        <v>260</v>
      </c>
      <c r="H220" s="187">
        <v>20</v>
      </c>
      <c r="L220" s="182"/>
      <c r="M220" s="188"/>
      <c r="T220" s="189"/>
      <c r="AT220" s="185" t="s">
        <v>157</v>
      </c>
      <c r="AU220" s="185" t="s">
        <v>109</v>
      </c>
      <c r="AV220" s="183" t="s">
        <v>109</v>
      </c>
      <c r="AW220" s="183" t="s">
        <v>32</v>
      </c>
      <c r="AX220" s="183" t="s">
        <v>86</v>
      </c>
      <c r="AY220" s="185" t="s">
        <v>147</v>
      </c>
    </row>
    <row r="221" spans="2:65" s="201" customFormat="1" ht="16.5" customHeight="1">
      <c r="B221" s="200"/>
      <c r="C221" s="212" t="s">
        <v>686</v>
      </c>
      <c r="D221" s="213" t="s">
        <v>150</v>
      </c>
      <c r="E221" s="214" t="s">
        <v>687</v>
      </c>
      <c r="F221" s="204" t="s">
        <v>688</v>
      </c>
      <c r="G221" s="215" t="s">
        <v>251</v>
      </c>
      <c r="H221" s="216">
        <v>30</v>
      </c>
      <c r="I221" s="144">
        <v>0</v>
      </c>
      <c r="J221" s="203">
        <f>ROUND(I221*H221,2)</f>
        <v>0</v>
      </c>
      <c r="K221" s="204" t="s">
        <v>154</v>
      </c>
      <c r="L221" s="200"/>
      <c r="M221" s="205" t="s">
        <v>1</v>
      </c>
      <c r="N221" s="206" t="s">
        <v>44</v>
      </c>
      <c r="O221" s="207">
        <v>0.22</v>
      </c>
      <c r="P221" s="207">
        <f>O221*H221</f>
        <v>6.6</v>
      </c>
      <c r="Q221" s="207">
        <v>5.0000000000000002E-5</v>
      </c>
      <c r="R221" s="207">
        <f>Q221*H221</f>
        <v>1.5E-3</v>
      </c>
      <c r="S221" s="207">
        <v>3.0000000000000001E-3</v>
      </c>
      <c r="T221" s="208">
        <f>S221*H221</f>
        <v>0.09</v>
      </c>
      <c r="AR221" s="209" t="s">
        <v>642</v>
      </c>
      <c r="AT221" s="209" t="s">
        <v>150</v>
      </c>
      <c r="AU221" s="209" t="s">
        <v>109</v>
      </c>
      <c r="AY221" s="210" t="s">
        <v>147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210" t="s">
        <v>109</v>
      </c>
      <c r="BK221" s="211">
        <f>ROUND(I221*H221,2)</f>
        <v>0</v>
      </c>
      <c r="BL221" s="210" t="s">
        <v>642</v>
      </c>
      <c r="BM221" s="209" t="s">
        <v>689</v>
      </c>
    </row>
    <row r="222" spans="2:65" s="183" customFormat="1">
      <c r="B222" s="182"/>
      <c r="D222" s="184" t="s">
        <v>157</v>
      </c>
      <c r="E222" s="185" t="s">
        <v>1</v>
      </c>
      <c r="F222" s="186" t="s">
        <v>103</v>
      </c>
      <c r="H222" s="187">
        <v>30</v>
      </c>
      <c r="L222" s="182"/>
      <c r="M222" s="188"/>
      <c r="T222" s="189"/>
      <c r="AT222" s="185" t="s">
        <v>157</v>
      </c>
      <c r="AU222" s="185" t="s">
        <v>109</v>
      </c>
      <c r="AV222" s="183" t="s">
        <v>109</v>
      </c>
      <c r="AW222" s="183" t="s">
        <v>32</v>
      </c>
      <c r="AX222" s="183" t="s">
        <v>86</v>
      </c>
      <c r="AY222" s="185" t="s">
        <v>147</v>
      </c>
    </row>
    <row r="223" spans="2:65" s="201" customFormat="1" ht="16.5" customHeight="1">
      <c r="B223" s="200"/>
      <c r="C223" s="212" t="s">
        <v>690</v>
      </c>
      <c r="D223" s="213" t="s">
        <v>150</v>
      </c>
      <c r="E223" s="214" t="s">
        <v>691</v>
      </c>
      <c r="F223" s="204" t="s">
        <v>692</v>
      </c>
      <c r="G223" s="215" t="s">
        <v>251</v>
      </c>
      <c r="H223" s="216">
        <v>30</v>
      </c>
      <c r="I223" s="144">
        <v>0</v>
      </c>
      <c r="J223" s="203">
        <f>ROUND(I223*H223,2)</f>
        <v>0</v>
      </c>
      <c r="K223" s="204" t="s">
        <v>154</v>
      </c>
      <c r="L223" s="200"/>
      <c r="M223" s="205" t="s">
        <v>1</v>
      </c>
      <c r="N223" s="206" t="s">
        <v>44</v>
      </c>
      <c r="O223" s="207">
        <v>0.31</v>
      </c>
      <c r="P223" s="207">
        <f>O223*H223</f>
        <v>9.3000000000000007</v>
      </c>
      <c r="Q223" s="207">
        <v>5.0000000000000002E-5</v>
      </c>
      <c r="R223" s="207">
        <f>Q223*H223</f>
        <v>1.5E-3</v>
      </c>
      <c r="S223" s="207">
        <v>5.0000000000000001E-3</v>
      </c>
      <c r="T223" s="208">
        <f>S223*H223</f>
        <v>0.15</v>
      </c>
      <c r="AR223" s="209" t="s">
        <v>642</v>
      </c>
      <c r="AT223" s="209" t="s">
        <v>150</v>
      </c>
      <c r="AU223" s="209" t="s">
        <v>109</v>
      </c>
      <c r="AY223" s="210" t="s">
        <v>147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210" t="s">
        <v>109</v>
      </c>
      <c r="BK223" s="211">
        <f>ROUND(I223*H223,2)</f>
        <v>0</v>
      </c>
      <c r="BL223" s="210" t="s">
        <v>642</v>
      </c>
      <c r="BM223" s="209" t="s">
        <v>693</v>
      </c>
    </row>
    <row r="224" spans="2:65" s="183" customFormat="1">
      <c r="B224" s="182"/>
      <c r="D224" s="184" t="s">
        <v>157</v>
      </c>
      <c r="E224" s="185" t="s">
        <v>1</v>
      </c>
      <c r="F224" s="186" t="s">
        <v>103</v>
      </c>
      <c r="H224" s="187">
        <v>30</v>
      </c>
      <c r="L224" s="182"/>
      <c r="M224" s="306"/>
      <c r="N224" s="307"/>
      <c r="O224" s="307"/>
      <c r="P224" s="307"/>
      <c r="Q224" s="307"/>
      <c r="R224" s="307"/>
      <c r="S224" s="307"/>
      <c r="T224" s="308"/>
      <c r="AT224" s="185" t="s">
        <v>157</v>
      </c>
      <c r="AU224" s="185" t="s">
        <v>109</v>
      </c>
      <c r="AV224" s="183" t="s">
        <v>109</v>
      </c>
      <c r="AW224" s="183" t="s">
        <v>32</v>
      </c>
      <c r="AX224" s="183" t="s">
        <v>86</v>
      </c>
      <c r="AY224" s="185" t="s">
        <v>147</v>
      </c>
    </row>
    <row r="225" spans="2:12" s="201" customFormat="1" ht="6.95" customHeight="1">
      <c r="B225" s="198"/>
      <c r="C225" s="199"/>
      <c r="D225" s="199"/>
      <c r="E225" s="199"/>
      <c r="F225" s="199"/>
      <c r="G225" s="199"/>
      <c r="H225" s="199"/>
      <c r="I225" s="199"/>
      <c r="J225" s="199"/>
      <c r="K225" s="199"/>
      <c r="L225" s="200"/>
    </row>
  </sheetData>
  <sheetProtection algorithmName="SHA-512" hashValue="HjbzzJNdpw8zPxtSf4HI0Xnlvc76ryT9Sf8u6KZ2FyGV+sgW0M8G+dmd1VAb/BqAkjXSCTBBNjt/110CdXdneA==" saltValue="da+/z0qxH4qzU6LYG6Oi3w==" spinCount="100000" sheet="1" objects="1" scenarios="1" selectLockedCells="1"/>
  <autoFilter ref="C120:K224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47"/>
  <sheetViews>
    <sheetView showGridLines="0" topLeftCell="A130" zoomScale="85" zoomScaleNormal="85" workbookViewId="0">
      <selection activeCell="I145" activeCellId="9" sqref="I124 I127 I129 I131 I133 I136 I138 I140 I143 I14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4" t="s">
        <v>5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5" t="s">
        <v>102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hidden="1" customHeight="1">
      <c r="B4" s="18"/>
      <c r="D4" s="19" t="s">
        <v>112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180" t="str">
        <f>'Rekapitulace zakázky'!K6</f>
        <v>CERMNA-224-BYT-8</v>
      </c>
      <c r="F7" s="181"/>
      <c r="G7" s="181"/>
      <c r="H7" s="181"/>
      <c r="L7" s="18"/>
    </row>
    <row r="8" spans="2:46" s="1" customFormat="1" ht="12" hidden="1" customHeight="1">
      <c r="B8" s="27"/>
      <c r="D8" s="24" t="s">
        <v>113</v>
      </c>
      <c r="L8" s="27"/>
    </row>
    <row r="9" spans="2:46" s="1" customFormat="1" ht="16.5" hidden="1" customHeight="1">
      <c r="B9" s="27"/>
      <c r="E9" s="145" t="s">
        <v>694</v>
      </c>
      <c r="F9" s="179"/>
      <c r="G9" s="179"/>
      <c r="H9" s="179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 t="str">
        <f>'Rekapitulace zakázky'!AN8</f>
        <v>16. 1. 2025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22</v>
      </c>
      <c r="I14" s="24" t="s">
        <v>23</v>
      </c>
      <c r="J14" s="22" t="s">
        <v>24</v>
      </c>
      <c r="L14" s="27"/>
    </row>
    <row r="15" spans="2:46" s="1" customFormat="1" ht="18" hidden="1" customHeight="1">
      <c r="B15" s="27"/>
      <c r="E15" s="22" t="s">
        <v>25</v>
      </c>
      <c r="I15" s="24" t="s">
        <v>26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27</v>
      </c>
      <c r="I17" s="24" t="s">
        <v>23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67" t="str">
        <f>'Rekapitulace zakázky'!E14</f>
        <v xml:space="preserve"> </v>
      </c>
      <c r="F18" s="167"/>
      <c r="G18" s="167"/>
      <c r="H18" s="167"/>
      <c r="I18" s="24" t="s">
        <v>26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29</v>
      </c>
      <c r="I20" s="24" t="s">
        <v>23</v>
      </c>
      <c r="J20" s="22" t="s">
        <v>30</v>
      </c>
      <c r="L20" s="27"/>
    </row>
    <row r="21" spans="2:12" s="1" customFormat="1" ht="18" hidden="1" customHeight="1">
      <c r="B21" s="27"/>
      <c r="E21" s="22" t="s">
        <v>31</v>
      </c>
      <c r="I21" s="24" t="s">
        <v>26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33</v>
      </c>
      <c r="I23" s="24" t="s">
        <v>23</v>
      </c>
      <c r="J23" s="22" t="s">
        <v>34</v>
      </c>
      <c r="L23" s="27"/>
    </row>
    <row r="24" spans="2:12" s="1" customFormat="1" ht="18" hidden="1" customHeight="1">
      <c r="B24" s="27"/>
      <c r="E24" s="22" t="s">
        <v>35</v>
      </c>
      <c r="I24" s="24" t="s">
        <v>26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36</v>
      </c>
      <c r="L26" s="27"/>
    </row>
    <row r="27" spans="2:12" s="7" customFormat="1" ht="23.25" hidden="1" customHeight="1">
      <c r="B27" s="84"/>
      <c r="E27" s="170" t="s">
        <v>115</v>
      </c>
      <c r="F27" s="170"/>
      <c r="G27" s="170"/>
      <c r="H27" s="170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38</v>
      </c>
      <c r="J30" s="61">
        <f>ROUND(J121, 2)</f>
        <v>0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40</v>
      </c>
      <c r="I32" s="30" t="s">
        <v>39</v>
      </c>
      <c r="J32" s="30" t="s">
        <v>41</v>
      </c>
      <c r="L32" s="27"/>
    </row>
    <row r="33" spans="2:12" s="1" customFormat="1" ht="14.45" hidden="1" customHeight="1">
      <c r="B33" s="27"/>
      <c r="D33" s="50" t="s">
        <v>42</v>
      </c>
      <c r="E33" s="24" t="s">
        <v>43</v>
      </c>
      <c r="F33" s="86">
        <f>ROUND((SUM(BE121:BE146)),  2)</f>
        <v>0</v>
      </c>
      <c r="I33" s="87">
        <v>0.21</v>
      </c>
      <c r="J33" s="86">
        <f>ROUND(((SUM(BE121:BE146))*I33),  2)</f>
        <v>0</v>
      </c>
      <c r="L33" s="27"/>
    </row>
    <row r="34" spans="2:12" s="1" customFormat="1" ht="14.45" hidden="1" customHeight="1">
      <c r="B34" s="27"/>
      <c r="E34" s="24" t="s">
        <v>44</v>
      </c>
      <c r="F34" s="86">
        <f>ROUND((SUM(BF121:BF146)),  2)</f>
        <v>0</v>
      </c>
      <c r="I34" s="87">
        <v>0.12</v>
      </c>
      <c r="J34" s="86">
        <f>ROUND(((SUM(BF121:BF146))*I34),  2)</f>
        <v>0</v>
      </c>
      <c r="L34" s="27"/>
    </row>
    <row r="35" spans="2:12" s="1" customFormat="1" ht="14.45" hidden="1" customHeight="1">
      <c r="B35" s="27"/>
      <c r="E35" s="24" t="s">
        <v>45</v>
      </c>
      <c r="F35" s="86">
        <f>ROUND((SUM(BG121:BG146)),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46</v>
      </c>
      <c r="F36" s="86">
        <f>ROUND((SUM(BH121:BH146)),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47</v>
      </c>
      <c r="F37" s="86">
        <f>ROUND((SUM(BI121:BI146)),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48</v>
      </c>
      <c r="E39" s="52"/>
      <c r="F39" s="52"/>
      <c r="G39" s="90" t="s">
        <v>49</v>
      </c>
      <c r="H39" s="91" t="s">
        <v>50</v>
      </c>
      <c r="I39" s="52"/>
      <c r="J39" s="92">
        <f>SUM(J30:J37)</f>
        <v>0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51</v>
      </c>
      <c r="E50" s="37"/>
      <c r="F50" s="37"/>
      <c r="G50" s="36" t="s">
        <v>52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53</v>
      </c>
      <c r="E61" s="29"/>
      <c r="F61" s="94" t="s">
        <v>54</v>
      </c>
      <c r="G61" s="38" t="s">
        <v>53</v>
      </c>
      <c r="H61" s="29"/>
      <c r="I61" s="29"/>
      <c r="J61" s="95" t="s">
        <v>54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55</v>
      </c>
      <c r="E65" s="37"/>
      <c r="F65" s="37"/>
      <c r="G65" s="36" t="s">
        <v>56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53</v>
      </c>
      <c r="E76" s="29"/>
      <c r="F76" s="94" t="s">
        <v>54</v>
      </c>
      <c r="G76" s="38" t="s">
        <v>53</v>
      </c>
      <c r="H76" s="29"/>
      <c r="I76" s="29"/>
      <c r="J76" s="95" t="s">
        <v>54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116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180" t="str">
        <f>E7</f>
        <v>CERMNA-224-BYT-8</v>
      </c>
      <c r="F85" s="181"/>
      <c r="G85" s="181"/>
      <c r="H85" s="181"/>
      <c r="L85" s="27"/>
    </row>
    <row r="86" spans="2:47" s="1" customFormat="1" ht="12" customHeight="1">
      <c r="B86" s="27"/>
      <c r="C86" s="24" t="s">
        <v>113</v>
      </c>
      <c r="L86" s="27"/>
    </row>
    <row r="87" spans="2:47" s="1" customFormat="1" ht="16.5" customHeight="1">
      <c r="B87" s="27"/>
      <c r="E87" s="145" t="str">
        <f>E9</f>
        <v>19 - TOPENÍ</v>
      </c>
      <c r="F87" s="179"/>
      <c r="G87" s="179"/>
      <c r="H87" s="179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 t="str">
        <f>IF(J12="","",J12)</f>
        <v>16. 1. 2025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22</v>
      </c>
      <c r="F91" s="22" t="str">
        <f>E15</f>
        <v>Dětský domov Dolní Čermná</v>
      </c>
      <c r="I91" s="24" t="s">
        <v>29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27</v>
      </c>
      <c r="F92" s="22" t="str">
        <f>IF(E18="","",E18)</f>
        <v xml:space="preserve"> </v>
      </c>
      <c r="I92" s="24" t="s">
        <v>33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117</v>
      </c>
      <c r="D94" s="88"/>
      <c r="E94" s="88"/>
      <c r="F94" s="88"/>
      <c r="G94" s="88"/>
      <c r="H94" s="88"/>
      <c r="I94" s="88"/>
      <c r="J94" s="97" t="s">
        <v>118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119</v>
      </c>
      <c r="J96" s="61">
        <f>J121</f>
        <v>0</v>
      </c>
      <c r="L96" s="27"/>
      <c r="AU96" s="15" t="s">
        <v>120</v>
      </c>
    </row>
    <row r="97" spans="2:12" s="8" customFormat="1" ht="24.95" customHeight="1">
      <c r="B97" s="99"/>
      <c r="D97" s="100" t="s">
        <v>124</v>
      </c>
      <c r="E97" s="101"/>
      <c r="F97" s="101"/>
      <c r="G97" s="101"/>
      <c r="H97" s="101"/>
      <c r="I97" s="101"/>
      <c r="J97" s="102">
        <f>J122</f>
        <v>0</v>
      </c>
      <c r="L97" s="99"/>
    </row>
    <row r="98" spans="2:12" s="9" customFormat="1" ht="19.899999999999999" customHeight="1">
      <c r="B98" s="103"/>
      <c r="D98" s="104" t="s">
        <v>695</v>
      </c>
      <c r="E98" s="105"/>
      <c r="F98" s="105"/>
      <c r="G98" s="105"/>
      <c r="H98" s="105"/>
      <c r="I98" s="105"/>
      <c r="J98" s="106">
        <f>J123</f>
        <v>0</v>
      </c>
      <c r="L98" s="103"/>
    </row>
    <row r="99" spans="2:12" s="9" customFormat="1" ht="19.899999999999999" customHeight="1">
      <c r="B99" s="103"/>
      <c r="D99" s="104" t="s">
        <v>126</v>
      </c>
      <c r="E99" s="105"/>
      <c r="F99" s="105"/>
      <c r="G99" s="105"/>
      <c r="H99" s="105"/>
      <c r="I99" s="105"/>
      <c r="J99" s="106">
        <f>J126</f>
        <v>0</v>
      </c>
      <c r="L99" s="103"/>
    </row>
    <row r="100" spans="2:12" s="9" customFormat="1" ht="19.899999999999999" customHeight="1">
      <c r="B100" s="103"/>
      <c r="D100" s="104" t="s">
        <v>497</v>
      </c>
      <c r="E100" s="105"/>
      <c r="F100" s="105"/>
      <c r="G100" s="105"/>
      <c r="H100" s="105"/>
      <c r="I100" s="105"/>
      <c r="J100" s="106">
        <f>J135</f>
        <v>0</v>
      </c>
      <c r="L100" s="103"/>
    </row>
    <row r="101" spans="2:12" s="9" customFormat="1" ht="19.899999999999999" customHeight="1">
      <c r="B101" s="103"/>
      <c r="D101" s="104" t="s">
        <v>498</v>
      </c>
      <c r="E101" s="105"/>
      <c r="F101" s="105"/>
      <c r="G101" s="105"/>
      <c r="H101" s="105"/>
      <c r="I101" s="105"/>
      <c r="J101" s="106">
        <f>J142</f>
        <v>0</v>
      </c>
      <c r="L101" s="103"/>
    </row>
    <row r="102" spans="2:12" s="1" customFormat="1" ht="21.75" customHeight="1">
      <c r="B102" s="27"/>
      <c r="L102" s="27"/>
    </row>
    <row r="103" spans="2:12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7"/>
    </row>
    <row r="107" spans="2:12" s="1" customFormat="1" ht="6.95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7"/>
    </row>
    <row r="108" spans="2:12" s="1" customFormat="1" ht="24.95" customHeight="1">
      <c r="B108" s="27"/>
      <c r="C108" s="19" t="s">
        <v>132</v>
      </c>
      <c r="L108" s="27"/>
    </row>
    <row r="109" spans="2:12" s="1" customFormat="1" ht="6.95" customHeight="1">
      <c r="B109" s="27"/>
      <c r="L109" s="27"/>
    </row>
    <row r="110" spans="2:12" s="1" customFormat="1" ht="12" customHeight="1">
      <c r="B110" s="27"/>
      <c r="C110" s="24" t="s">
        <v>13</v>
      </c>
      <c r="L110" s="27"/>
    </row>
    <row r="111" spans="2:12" s="1" customFormat="1" ht="16.5" customHeight="1">
      <c r="B111" s="27"/>
      <c r="E111" s="180" t="str">
        <f>E7</f>
        <v>CERMNA-224-BYT-8</v>
      </c>
      <c r="F111" s="181"/>
      <c r="G111" s="181"/>
      <c r="H111" s="181"/>
      <c r="L111" s="27"/>
    </row>
    <row r="112" spans="2:12" s="1" customFormat="1" ht="12" customHeight="1">
      <c r="B112" s="27"/>
      <c r="C112" s="24" t="s">
        <v>113</v>
      </c>
      <c r="L112" s="27"/>
    </row>
    <row r="113" spans="2:65" s="1" customFormat="1" ht="16.5" customHeight="1">
      <c r="B113" s="27"/>
      <c r="E113" s="145" t="str">
        <f>E9</f>
        <v>19 - TOPENÍ</v>
      </c>
      <c r="F113" s="179"/>
      <c r="G113" s="179"/>
      <c r="H113" s="179"/>
      <c r="L113" s="27"/>
    </row>
    <row r="114" spans="2:65" s="1" customFormat="1" ht="6.95" customHeight="1">
      <c r="B114" s="27"/>
      <c r="L114" s="27"/>
    </row>
    <row r="115" spans="2:65" s="1" customFormat="1" ht="12" customHeight="1">
      <c r="B115" s="27"/>
      <c r="C115" s="24" t="s">
        <v>18</v>
      </c>
      <c r="F115" s="22" t="str">
        <f>F12</f>
        <v>Dolní Čermná 224, okr. Ústí n. Orlicí</v>
      </c>
      <c r="I115" s="24" t="s">
        <v>20</v>
      </c>
      <c r="J115" s="47" t="str">
        <f>IF(J12="","",J12)</f>
        <v>16. 1. 2025</v>
      </c>
      <c r="L115" s="27"/>
    </row>
    <row r="116" spans="2:65" s="1" customFormat="1" ht="6.95" customHeight="1">
      <c r="B116" s="27"/>
      <c r="L116" s="27"/>
    </row>
    <row r="117" spans="2:65" s="1" customFormat="1" ht="15.2" customHeight="1">
      <c r="B117" s="27"/>
      <c r="C117" s="24" t="s">
        <v>22</v>
      </c>
      <c r="F117" s="22" t="str">
        <f>E15</f>
        <v>Dětský domov Dolní Čermná</v>
      </c>
      <c r="I117" s="24" t="s">
        <v>29</v>
      </c>
      <c r="J117" s="25" t="str">
        <f>E21</f>
        <v>vs-studio s.r.o.</v>
      </c>
      <c r="L117" s="27"/>
    </row>
    <row r="118" spans="2:65" s="1" customFormat="1" ht="15.2" customHeight="1">
      <c r="B118" s="27"/>
      <c r="C118" s="24" t="s">
        <v>27</v>
      </c>
      <c r="F118" s="22" t="str">
        <f>IF(E18="","",E18)</f>
        <v xml:space="preserve"> </v>
      </c>
      <c r="I118" s="24" t="s">
        <v>33</v>
      </c>
      <c r="J118" s="25" t="str">
        <f>E24</f>
        <v>Jaroslav Klíma</v>
      </c>
      <c r="L118" s="27"/>
    </row>
    <row r="119" spans="2:65" s="1" customFormat="1" ht="10.35" customHeight="1">
      <c r="B119" s="27"/>
      <c r="L119" s="27"/>
    </row>
    <row r="120" spans="2:65" s="10" customFormat="1" ht="29.25" customHeight="1">
      <c r="B120" s="107"/>
      <c r="C120" s="286" t="s">
        <v>133</v>
      </c>
      <c r="D120" s="287" t="s">
        <v>63</v>
      </c>
      <c r="E120" s="287" t="s">
        <v>59</v>
      </c>
      <c r="F120" s="287" t="s">
        <v>60</v>
      </c>
      <c r="G120" s="287" t="s">
        <v>134</v>
      </c>
      <c r="H120" s="287" t="s">
        <v>135</v>
      </c>
      <c r="I120" s="287" t="s">
        <v>136</v>
      </c>
      <c r="J120" s="287" t="s">
        <v>118</v>
      </c>
      <c r="K120" s="288" t="s">
        <v>137</v>
      </c>
      <c r="L120" s="107"/>
      <c r="M120" s="54" t="s">
        <v>1</v>
      </c>
      <c r="N120" s="55" t="s">
        <v>42</v>
      </c>
      <c r="O120" s="55" t="s">
        <v>138</v>
      </c>
      <c r="P120" s="55" t="s">
        <v>139</v>
      </c>
      <c r="Q120" s="55" t="s">
        <v>140</v>
      </c>
      <c r="R120" s="55" t="s">
        <v>141</v>
      </c>
      <c r="S120" s="55" t="s">
        <v>142</v>
      </c>
      <c r="T120" s="56" t="s">
        <v>143</v>
      </c>
    </row>
    <row r="121" spans="2:65" s="1" customFormat="1" ht="22.9" customHeight="1">
      <c r="B121" s="27"/>
      <c r="C121" s="293" t="s">
        <v>144</v>
      </c>
      <c r="D121" s="201"/>
      <c r="E121" s="201"/>
      <c r="F121" s="201"/>
      <c r="G121" s="201"/>
      <c r="H121" s="201"/>
      <c r="I121" s="201"/>
      <c r="J121" s="294">
        <f>BK121</f>
        <v>0</v>
      </c>
      <c r="K121" s="201"/>
      <c r="L121" s="27"/>
      <c r="M121" s="57"/>
      <c r="N121" s="48"/>
      <c r="O121" s="48"/>
      <c r="P121" s="108">
        <f>P122</f>
        <v>5.4736000000000002</v>
      </c>
      <c r="Q121" s="48"/>
      <c r="R121" s="108">
        <f>R122</f>
        <v>0.17654999999999998</v>
      </c>
      <c r="S121" s="48"/>
      <c r="T121" s="109">
        <f>T122</f>
        <v>0</v>
      </c>
      <c r="AT121" s="15" t="s">
        <v>77</v>
      </c>
      <c r="AU121" s="15" t="s">
        <v>120</v>
      </c>
      <c r="BK121" s="110">
        <f>BK122</f>
        <v>0</v>
      </c>
    </row>
    <row r="122" spans="2:65" s="11" customFormat="1" ht="25.9" customHeight="1">
      <c r="B122" s="111"/>
      <c r="C122" s="217"/>
      <c r="D122" s="219" t="s">
        <v>77</v>
      </c>
      <c r="E122" s="227" t="s">
        <v>201</v>
      </c>
      <c r="F122" s="227" t="s">
        <v>202</v>
      </c>
      <c r="G122" s="217"/>
      <c r="H122" s="217"/>
      <c r="I122" s="217"/>
      <c r="J122" s="228">
        <f>BK122</f>
        <v>0</v>
      </c>
      <c r="K122" s="217"/>
      <c r="L122" s="111"/>
      <c r="M122" s="113"/>
      <c r="P122" s="114">
        <f>P123+P126+P135+P142</f>
        <v>5.4736000000000002</v>
      </c>
      <c r="R122" s="114">
        <f>R123+R126+R135+R142</f>
        <v>0.17654999999999998</v>
      </c>
      <c r="T122" s="115">
        <f>T123+T126+T135+T142</f>
        <v>0</v>
      </c>
      <c r="AR122" s="112" t="s">
        <v>109</v>
      </c>
      <c r="AT122" s="116" t="s">
        <v>77</v>
      </c>
      <c r="AU122" s="116" t="s">
        <v>78</v>
      </c>
      <c r="AY122" s="112" t="s">
        <v>147</v>
      </c>
      <c r="BK122" s="117">
        <f>BK123+BK126+BK135+BK142</f>
        <v>0</v>
      </c>
    </row>
    <row r="123" spans="2:65" s="11" customFormat="1" ht="22.9" customHeight="1">
      <c r="B123" s="111"/>
      <c r="C123" s="217"/>
      <c r="D123" s="219" t="s">
        <v>77</v>
      </c>
      <c r="E123" s="220" t="s">
        <v>696</v>
      </c>
      <c r="F123" s="220" t="s">
        <v>697</v>
      </c>
      <c r="G123" s="217"/>
      <c r="H123" s="217"/>
      <c r="I123" s="217"/>
      <c r="J123" s="221">
        <f>BK123</f>
        <v>0</v>
      </c>
      <c r="K123" s="217"/>
      <c r="L123" s="111"/>
      <c r="M123" s="113"/>
      <c r="P123" s="114">
        <f>SUM(P124:P125)</f>
        <v>1.32</v>
      </c>
      <c r="R123" s="114">
        <f>SUM(R124:R125)</f>
        <v>8.3999999999999993E-4</v>
      </c>
      <c r="T123" s="115">
        <f>SUM(T124:T125)</f>
        <v>0</v>
      </c>
      <c r="AR123" s="112" t="s">
        <v>109</v>
      </c>
      <c r="AT123" s="116" t="s">
        <v>77</v>
      </c>
      <c r="AU123" s="116" t="s">
        <v>86</v>
      </c>
      <c r="AY123" s="112" t="s">
        <v>147</v>
      </c>
      <c r="BK123" s="117">
        <f>SUM(BK124:BK125)</f>
        <v>0</v>
      </c>
    </row>
    <row r="124" spans="2:65" s="1" customFormat="1" ht="16.5" customHeight="1">
      <c r="B124" s="118"/>
      <c r="C124" s="212" t="s">
        <v>86</v>
      </c>
      <c r="D124" s="213" t="s">
        <v>150</v>
      </c>
      <c r="E124" s="214" t="s">
        <v>698</v>
      </c>
      <c r="F124" s="204" t="s">
        <v>699</v>
      </c>
      <c r="G124" s="215" t="s">
        <v>222</v>
      </c>
      <c r="H124" s="216">
        <v>6</v>
      </c>
      <c r="I124" s="144">
        <v>0</v>
      </c>
      <c r="J124" s="203">
        <f>ROUND(I124*H124,2)</f>
        <v>0</v>
      </c>
      <c r="K124" s="204" t="s">
        <v>154</v>
      </c>
      <c r="L124" s="27"/>
      <c r="M124" s="119" t="s">
        <v>1</v>
      </c>
      <c r="N124" s="120" t="s">
        <v>44</v>
      </c>
      <c r="O124" s="121">
        <v>0.22</v>
      </c>
      <c r="P124" s="121">
        <f>O124*H124</f>
        <v>1.32</v>
      </c>
      <c r="Q124" s="121">
        <v>1.3999999999999999E-4</v>
      </c>
      <c r="R124" s="121">
        <f>Q124*H124</f>
        <v>8.3999999999999993E-4</v>
      </c>
      <c r="S124" s="121">
        <v>0</v>
      </c>
      <c r="T124" s="122">
        <f>S124*H124</f>
        <v>0</v>
      </c>
      <c r="AR124" s="123" t="s">
        <v>208</v>
      </c>
      <c r="AT124" s="123" t="s">
        <v>150</v>
      </c>
      <c r="AU124" s="123" t="s">
        <v>109</v>
      </c>
      <c r="AY124" s="15" t="s">
        <v>147</v>
      </c>
      <c r="BE124" s="124">
        <f>IF(N124="základní",J124,0)</f>
        <v>0</v>
      </c>
      <c r="BF124" s="124">
        <f>IF(N124="snížená",J124,0)</f>
        <v>0</v>
      </c>
      <c r="BG124" s="124">
        <f>IF(N124="zákl. přenesená",J124,0)</f>
        <v>0</v>
      </c>
      <c r="BH124" s="124">
        <f>IF(N124="sníž. přenesená",J124,0)</f>
        <v>0</v>
      </c>
      <c r="BI124" s="124">
        <f>IF(N124="nulová",J124,0)</f>
        <v>0</v>
      </c>
      <c r="BJ124" s="15" t="s">
        <v>109</v>
      </c>
      <c r="BK124" s="124">
        <f>ROUND(I124*H124,2)</f>
        <v>0</v>
      </c>
      <c r="BL124" s="15" t="s">
        <v>208</v>
      </c>
      <c r="BM124" s="123" t="s">
        <v>700</v>
      </c>
    </row>
    <row r="125" spans="2:65" s="12" customFormat="1">
      <c r="B125" s="125"/>
      <c r="C125" s="183"/>
      <c r="D125" s="184" t="s">
        <v>157</v>
      </c>
      <c r="E125" s="185" t="s">
        <v>1</v>
      </c>
      <c r="F125" s="186" t="s">
        <v>183</v>
      </c>
      <c r="G125" s="183"/>
      <c r="H125" s="187">
        <v>6</v>
      </c>
      <c r="I125" s="183"/>
      <c r="J125" s="183"/>
      <c r="K125" s="183"/>
      <c r="L125" s="125"/>
      <c r="M125" s="127"/>
      <c r="T125" s="128"/>
      <c r="AT125" s="126" t="s">
        <v>157</v>
      </c>
      <c r="AU125" s="126" t="s">
        <v>109</v>
      </c>
      <c r="AV125" s="12" t="s">
        <v>109</v>
      </c>
      <c r="AW125" s="12" t="s">
        <v>32</v>
      </c>
      <c r="AX125" s="12" t="s">
        <v>86</v>
      </c>
      <c r="AY125" s="126" t="s">
        <v>147</v>
      </c>
    </row>
    <row r="126" spans="2:65" s="11" customFormat="1" ht="22.9" customHeight="1">
      <c r="B126" s="111"/>
      <c r="C126" s="217"/>
      <c r="D126" s="219" t="s">
        <v>77</v>
      </c>
      <c r="E126" s="220" t="s">
        <v>225</v>
      </c>
      <c r="F126" s="220" t="s">
        <v>226</v>
      </c>
      <c r="G126" s="217"/>
      <c r="H126" s="217"/>
      <c r="I126" s="217"/>
      <c r="J126" s="221">
        <f>BK126</f>
        <v>0</v>
      </c>
      <c r="K126" s="217"/>
      <c r="L126" s="111"/>
      <c r="M126" s="113"/>
      <c r="P126" s="114">
        <f>SUM(P127:P134)</f>
        <v>3.2486000000000002</v>
      </c>
      <c r="R126" s="114">
        <f>SUM(R127:R134)</f>
        <v>0.17479999999999998</v>
      </c>
      <c r="T126" s="115">
        <f>SUM(T127:T134)</f>
        <v>0</v>
      </c>
      <c r="AR126" s="112" t="s">
        <v>109</v>
      </c>
      <c r="AT126" s="116" t="s">
        <v>77</v>
      </c>
      <c r="AU126" s="116" t="s">
        <v>86</v>
      </c>
      <c r="AY126" s="112" t="s">
        <v>147</v>
      </c>
      <c r="BK126" s="117">
        <f>SUM(BK127:BK134)</f>
        <v>0</v>
      </c>
    </row>
    <row r="127" spans="2:65" s="1" customFormat="1" ht="33" customHeight="1">
      <c r="B127" s="118"/>
      <c r="C127" s="212" t="s">
        <v>109</v>
      </c>
      <c r="D127" s="213" t="s">
        <v>150</v>
      </c>
      <c r="E127" s="214" t="s">
        <v>701</v>
      </c>
      <c r="F127" s="204" t="s">
        <v>702</v>
      </c>
      <c r="G127" s="215" t="s">
        <v>325</v>
      </c>
      <c r="H127" s="216">
        <v>1</v>
      </c>
      <c r="I127" s="144">
        <v>0</v>
      </c>
      <c r="J127" s="203">
        <f>ROUND(I127*H127,2)</f>
        <v>0</v>
      </c>
      <c r="K127" s="204" t="s">
        <v>214</v>
      </c>
      <c r="L127" s="27"/>
      <c r="M127" s="119" t="s">
        <v>1</v>
      </c>
      <c r="N127" s="120" t="s">
        <v>44</v>
      </c>
      <c r="O127" s="121">
        <v>0.36099999999999999</v>
      </c>
      <c r="P127" s="121">
        <f>O127*H127</f>
        <v>0.36099999999999999</v>
      </c>
      <c r="Q127" s="121">
        <v>0.05</v>
      </c>
      <c r="R127" s="121">
        <f>Q127*H127</f>
        <v>0.05</v>
      </c>
      <c r="S127" s="121">
        <v>0</v>
      </c>
      <c r="T127" s="122">
        <f>S127*H127</f>
        <v>0</v>
      </c>
      <c r="AR127" s="123" t="s">
        <v>208</v>
      </c>
      <c r="AT127" s="123" t="s">
        <v>150</v>
      </c>
      <c r="AU127" s="123" t="s">
        <v>109</v>
      </c>
      <c r="AY127" s="15" t="s">
        <v>147</v>
      </c>
      <c r="BE127" s="124">
        <f>IF(N127="základní",J127,0)</f>
        <v>0</v>
      </c>
      <c r="BF127" s="124">
        <f>IF(N127="snížená",J127,0)</f>
        <v>0</v>
      </c>
      <c r="BG127" s="124">
        <f>IF(N127="zákl. přenesená",J127,0)</f>
        <v>0</v>
      </c>
      <c r="BH127" s="124">
        <f>IF(N127="sníž. přenesená",J127,0)</f>
        <v>0</v>
      </c>
      <c r="BI127" s="124">
        <f>IF(N127="nulová",J127,0)</f>
        <v>0</v>
      </c>
      <c r="BJ127" s="15" t="s">
        <v>109</v>
      </c>
      <c r="BK127" s="124">
        <f>ROUND(I127*H127,2)</f>
        <v>0</v>
      </c>
      <c r="BL127" s="15" t="s">
        <v>208</v>
      </c>
      <c r="BM127" s="123" t="s">
        <v>703</v>
      </c>
    </row>
    <row r="128" spans="2:65" s="12" customFormat="1">
      <c r="B128" s="125"/>
      <c r="C128" s="183"/>
      <c r="D128" s="184" t="s">
        <v>157</v>
      </c>
      <c r="E128" s="185" t="s">
        <v>1</v>
      </c>
      <c r="F128" s="186" t="s">
        <v>86</v>
      </c>
      <c r="G128" s="183"/>
      <c r="H128" s="187">
        <v>1</v>
      </c>
      <c r="I128" s="183"/>
      <c r="J128" s="183"/>
      <c r="K128" s="183"/>
      <c r="L128" s="125"/>
      <c r="M128" s="127"/>
      <c r="T128" s="128"/>
      <c r="AT128" s="126" t="s">
        <v>157</v>
      </c>
      <c r="AU128" s="126" t="s">
        <v>109</v>
      </c>
      <c r="AV128" s="12" t="s">
        <v>109</v>
      </c>
      <c r="AW128" s="12" t="s">
        <v>32</v>
      </c>
      <c r="AX128" s="12" t="s">
        <v>86</v>
      </c>
      <c r="AY128" s="126" t="s">
        <v>147</v>
      </c>
    </row>
    <row r="129" spans="2:65" s="1" customFormat="1" ht="21.75" customHeight="1">
      <c r="B129" s="118"/>
      <c r="C129" s="212" t="s">
        <v>164</v>
      </c>
      <c r="D129" s="213" t="s">
        <v>150</v>
      </c>
      <c r="E129" s="214" t="s">
        <v>704</v>
      </c>
      <c r="F129" s="204" t="s">
        <v>705</v>
      </c>
      <c r="G129" s="215" t="s">
        <v>222</v>
      </c>
      <c r="H129" s="216">
        <v>5</v>
      </c>
      <c r="I129" s="144">
        <v>0</v>
      </c>
      <c r="J129" s="203">
        <f>ROUND(I129*H129,2)</f>
        <v>0</v>
      </c>
      <c r="K129" s="204" t="s">
        <v>154</v>
      </c>
      <c r="L129" s="27"/>
      <c r="M129" s="119" t="s">
        <v>1</v>
      </c>
      <c r="N129" s="120" t="s">
        <v>44</v>
      </c>
      <c r="O129" s="121">
        <v>0.254</v>
      </c>
      <c r="P129" s="121">
        <f>O129*H129</f>
        <v>1.27</v>
      </c>
      <c r="Q129" s="121">
        <v>1.9560000000000001E-2</v>
      </c>
      <c r="R129" s="121">
        <f>Q129*H129</f>
        <v>9.7799999999999998E-2</v>
      </c>
      <c r="S129" s="121">
        <v>0</v>
      </c>
      <c r="T129" s="122">
        <f>S129*H129</f>
        <v>0</v>
      </c>
      <c r="AR129" s="123" t="s">
        <v>208</v>
      </c>
      <c r="AT129" s="123" t="s">
        <v>150</v>
      </c>
      <c r="AU129" s="123" t="s">
        <v>109</v>
      </c>
      <c r="AY129" s="15" t="s">
        <v>147</v>
      </c>
      <c r="BE129" s="124">
        <f>IF(N129="základní",J129,0)</f>
        <v>0</v>
      </c>
      <c r="BF129" s="124">
        <f>IF(N129="snížená",J129,0)</f>
        <v>0</v>
      </c>
      <c r="BG129" s="124">
        <f>IF(N129="zákl. přenesená",J129,0)</f>
        <v>0</v>
      </c>
      <c r="BH129" s="124">
        <f>IF(N129="sníž. přenesená",J129,0)</f>
        <v>0</v>
      </c>
      <c r="BI129" s="124">
        <f>IF(N129="nulová",J129,0)</f>
        <v>0</v>
      </c>
      <c r="BJ129" s="15" t="s">
        <v>109</v>
      </c>
      <c r="BK129" s="124">
        <f>ROUND(I129*H129,2)</f>
        <v>0</v>
      </c>
      <c r="BL129" s="15" t="s">
        <v>208</v>
      </c>
      <c r="BM129" s="123" t="s">
        <v>706</v>
      </c>
    </row>
    <row r="130" spans="2:65" s="12" customFormat="1">
      <c r="B130" s="125"/>
      <c r="C130" s="183"/>
      <c r="D130" s="184" t="s">
        <v>157</v>
      </c>
      <c r="E130" s="185" t="s">
        <v>1</v>
      </c>
      <c r="F130" s="186" t="s">
        <v>173</v>
      </c>
      <c r="G130" s="183"/>
      <c r="H130" s="187">
        <v>5</v>
      </c>
      <c r="I130" s="183"/>
      <c r="J130" s="183"/>
      <c r="K130" s="183"/>
      <c r="L130" s="125"/>
      <c r="M130" s="127"/>
      <c r="T130" s="128"/>
      <c r="AT130" s="126" t="s">
        <v>157</v>
      </c>
      <c r="AU130" s="126" t="s">
        <v>109</v>
      </c>
      <c r="AV130" s="12" t="s">
        <v>109</v>
      </c>
      <c r="AW130" s="12" t="s">
        <v>32</v>
      </c>
      <c r="AX130" s="12" t="s">
        <v>86</v>
      </c>
      <c r="AY130" s="126" t="s">
        <v>147</v>
      </c>
    </row>
    <row r="131" spans="2:65" s="1" customFormat="1" ht="21.75" customHeight="1">
      <c r="B131" s="118"/>
      <c r="C131" s="212" t="s">
        <v>155</v>
      </c>
      <c r="D131" s="213" t="s">
        <v>150</v>
      </c>
      <c r="E131" s="214" t="s">
        <v>707</v>
      </c>
      <c r="F131" s="204" t="s">
        <v>708</v>
      </c>
      <c r="G131" s="215" t="s">
        <v>222</v>
      </c>
      <c r="H131" s="216">
        <v>1</v>
      </c>
      <c r="I131" s="144">
        <v>0</v>
      </c>
      <c r="J131" s="203">
        <f>ROUND(I131*H131,2)</f>
        <v>0</v>
      </c>
      <c r="K131" s="204" t="s">
        <v>154</v>
      </c>
      <c r="L131" s="27"/>
      <c r="M131" s="119" t="s">
        <v>1</v>
      </c>
      <c r="N131" s="120" t="s">
        <v>44</v>
      </c>
      <c r="O131" s="121">
        <v>0.27600000000000002</v>
      </c>
      <c r="P131" s="121">
        <f>O131*H131</f>
        <v>0.27600000000000002</v>
      </c>
      <c r="Q131" s="121">
        <v>2.7E-2</v>
      </c>
      <c r="R131" s="121">
        <f>Q131*H131</f>
        <v>2.7E-2</v>
      </c>
      <c r="S131" s="121">
        <v>0</v>
      </c>
      <c r="T131" s="122">
        <f>S131*H131</f>
        <v>0</v>
      </c>
      <c r="AR131" s="123" t="s">
        <v>208</v>
      </c>
      <c r="AT131" s="123" t="s">
        <v>150</v>
      </c>
      <c r="AU131" s="123" t="s">
        <v>109</v>
      </c>
      <c r="AY131" s="15" t="s">
        <v>147</v>
      </c>
      <c r="BE131" s="124">
        <f>IF(N131="základní",J131,0)</f>
        <v>0</v>
      </c>
      <c r="BF131" s="124">
        <f>IF(N131="snížená",J131,0)</f>
        <v>0</v>
      </c>
      <c r="BG131" s="124">
        <f>IF(N131="zákl. přenesená",J131,0)</f>
        <v>0</v>
      </c>
      <c r="BH131" s="124">
        <f>IF(N131="sníž. přenesená",J131,0)</f>
        <v>0</v>
      </c>
      <c r="BI131" s="124">
        <f>IF(N131="nulová",J131,0)</f>
        <v>0</v>
      </c>
      <c r="BJ131" s="15" t="s">
        <v>109</v>
      </c>
      <c r="BK131" s="124">
        <f>ROUND(I131*H131,2)</f>
        <v>0</v>
      </c>
      <c r="BL131" s="15" t="s">
        <v>208</v>
      </c>
      <c r="BM131" s="123" t="s">
        <v>709</v>
      </c>
    </row>
    <row r="132" spans="2:65" s="12" customFormat="1">
      <c r="B132" s="125"/>
      <c r="C132" s="183"/>
      <c r="D132" s="184" t="s">
        <v>157</v>
      </c>
      <c r="E132" s="185" t="s">
        <v>1</v>
      </c>
      <c r="F132" s="186" t="s">
        <v>86</v>
      </c>
      <c r="G132" s="183"/>
      <c r="H132" s="187">
        <v>1</v>
      </c>
      <c r="I132" s="183"/>
      <c r="J132" s="183"/>
      <c r="K132" s="183"/>
      <c r="L132" s="125"/>
      <c r="M132" s="127"/>
      <c r="T132" s="128"/>
      <c r="AT132" s="126" t="s">
        <v>157</v>
      </c>
      <c r="AU132" s="126" t="s">
        <v>109</v>
      </c>
      <c r="AV132" s="12" t="s">
        <v>109</v>
      </c>
      <c r="AW132" s="12" t="s">
        <v>32</v>
      </c>
      <c r="AX132" s="12" t="s">
        <v>86</v>
      </c>
      <c r="AY132" s="126" t="s">
        <v>147</v>
      </c>
    </row>
    <row r="133" spans="2:65" s="1" customFormat="1" ht="16.5" customHeight="1">
      <c r="B133" s="118"/>
      <c r="C133" s="212" t="s">
        <v>173</v>
      </c>
      <c r="D133" s="213" t="s">
        <v>150</v>
      </c>
      <c r="E133" s="214" t="s">
        <v>710</v>
      </c>
      <c r="F133" s="204" t="s">
        <v>711</v>
      </c>
      <c r="G133" s="215" t="s">
        <v>186</v>
      </c>
      <c r="H133" s="216">
        <v>0.2</v>
      </c>
      <c r="I133" s="144">
        <v>0</v>
      </c>
      <c r="J133" s="203">
        <f>ROUND(I133*H133,2)</f>
        <v>0</v>
      </c>
      <c r="K133" s="204" t="s">
        <v>154</v>
      </c>
      <c r="L133" s="27"/>
      <c r="M133" s="119" t="s">
        <v>1</v>
      </c>
      <c r="N133" s="120" t="s">
        <v>44</v>
      </c>
      <c r="O133" s="121">
        <v>6.7080000000000002</v>
      </c>
      <c r="P133" s="121">
        <f>O133*H133</f>
        <v>1.3416000000000001</v>
      </c>
      <c r="Q133" s="121">
        <v>0</v>
      </c>
      <c r="R133" s="121">
        <f>Q133*H133</f>
        <v>0</v>
      </c>
      <c r="S133" s="121">
        <v>0</v>
      </c>
      <c r="T133" s="122">
        <f>S133*H133</f>
        <v>0</v>
      </c>
      <c r="AR133" s="123" t="s">
        <v>208</v>
      </c>
      <c r="AT133" s="123" t="s">
        <v>150</v>
      </c>
      <c r="AU133" s="123" t="s">
        <v>109</v>
      </c>
      <c r="AY133" s="15" t="s">
        <v>147</v>
      </c>
      <c r="BE133" s="124">
        <f>IF(N133="základní",J133,0)</f>
        <v>0</v>
      </c>
      <c r="BF133" s="124">
        <f>IF(N133="snížená",J133,0)</f>
        <v>0</v>
      </c>
      <c r="BG133" s="124">
        <f>IF(N133="zákl. přenesená",J133,0)</f>
        <v>0</v>
      </c>
      <c r="BH133" s="124">
        <f>IF(N133="sníž. přenesená",J133,0)</f>
        <v>0</v>
      </c>
      <c r="BI133" s="124">
        <f>IF(N133="nulová",J133,0)</f>
        <v>0</v>
      </c>
      <c r="BJ133" s="15" t="s">
        <v>109</v>
      </c>
      <c r="BK133" s="124">
        <f>ROUND(I133*H133,2)</f>
        <v>0</v>
      </c>
      <c r="BL133" s="15" t="s">
        <v>208</v>
      </c>
      <c r="BM133" s="123" t="s">
        <v>712</v>
      </c>
    </row>
    <row r="134" spans="2:65" s="12" customFormat="1">
      <c r="B134" s="125"/>
      <c r="C134" s="183"/>
      <c r="D134" s="184" t="s">
        <v>157</v>
      </c>
      <c r="E134" s="185" t="s">
        <v>1</v>
      </c>
      <c r="F134" s="186" t="s">
        <v>713</v>
      </c>
      <c r="G134" s="183"/>
      <c r="H134" s="187">
        <v>0.2</v>
      </c>
      <c r="I134" s="183"/>
      <c r="J134" s="183"/>
      <c r="K134" s="183"/>
      <c r="L134" s="125"/>
      <c r="M134" s="127"/>
      <c r="T134" s="128"/>
      <c r="AT134" s="126" t="s">
        <v>157</v>
      </c>
      <c r="AU134" s="126" t="s">
        <v>109</v>
      </c>
      <c r="AV134" s="12" t="s">
        <v>109</v>
      </c>
      <c r="AW134" s="12" t="s">
        <v>32</v>
      </c>
      <c r="AX134" s="12" t="s">
        <v>86</v>
      </c>
      <c r="AY134" s="126" t="s">
        <v>147</v>
      </c>
    </row>
    <row r="135" spans="2:65" s="11" customFormat="1" ht="22.9" customHeight="1">
      <c r="B135" s="111"/>
      <c r="C135" s="217"/>
      <c r="D135" s="219" t="s">
        <v>77</v>
      </c>
      <c r="E135" s="220" t="s">
        <v>501</v>
      </c>
      <c r="F135" s="220" t="s">
        <v>502</v>
      </c>
      <c r="G135" s="217"/>
      <c r="H135" s="217"/>
      <c r="I135" s="217"/>
      <c r="J135" s="221">
        <f>BK135</f>
        <v>0</v>
      </c>
      <c r="K135" s="217"/>
      <c r="L135" s="111"/>
      <c r="M135" s="113"/>
      <c r="P135" s="114">
        <f>SUM(P136:P141)</f>
        <v>0.505</v>
      </c>
      <c r="R135" s="114">
        <f>SUM(R136:R141)</f>
        <v>5.5000000000000003E-4</v>
      </c>
      <c r="T135" s="115">
        <f>SUM(T136:T141)</f>
        <v>0</v>
      </c>
      <c r="AR135" s="112" t="s">
        <v>109</v>
      </c>
      <c r="AT135" s="116" t="s">
        <v>77</v>
      </c>
      <c r="AU135" s="116" t="s">
        <v>86</v>
      </c>
      <c r="AY135" s="112" t="s">
        <v>147</v>
      </c>
      <c r="BK135" s="117">
        <f>SUM(BK136:BK141)</f>
        <v>0</v>
      </c>
    </row>
    <row r="136" spans="2:65" s="1" customFormat="1" ht="16.5" customHeight="1">
      <c r="B136" s="118"/>
      <c r="C136" s="212" t="s">
        <v>183</v>
      </c>
      <c r="D136" s="213" t="s">
        <v>150</v>
      </c>
      <c r="E136" s="214" t="s">
        <v>714</v>
      </c>
      <c r="F136" s="204" t="s">
        <v>715</v>
      </c>
      <c r="G136" s="215" t="s">
        <v>222</v>
      </c>
      <c r="H136" s="216">
        <v>1</v>
      </c>
      <c r="I136" s="144">
        <v>0</v>
      </c>
      <c r="J136" s="203">
        <f>ROUND(I136*H136,2)</f>
        <v>0</v>
      </c>
      <c r="K136" s="204" t="s">
        <v>214</v>
      </c>
      <c r="L136" s="27"/>
      <c r="M136" s="119" t="s">
        <v>1</v>
      </c>
      <c r="N136" s="120" t="s">
        <v>44</v>
      </c>
      <c r="O136" s="121">
        <v>0.505</v>
      </c>
      <c r="P136" s="121">
        <f>O136*H136</f>
        <v>0.505</v>
      </c>
      <c r="Q136" s="121">
        <v>0</v>
      </c>
      <c r="R136" s="121">
        <f>Q136*H136</f>
        <v>0</v>
      </c>
      <c r="S136" s="121">
        <v>0</v>
      </c>
      <c r="T136" s="122">
        <f>S136*H136</f>
        <v>0</v>
      </c>
      <c r="AR136" s="123" t="s">
        <v>208</v>
      </c>
      <c r="AT136" s="123" t="s">
        <v>150</v>
      </c>
      <c r="AU136" s="123" t="s">
        <v>109</v>
      </c>
      <c r="AY136" s="15" t="s">
        <v>147</v>
      </c>
      <c r="BE136" s="124">
        <f>IF(N136="základní",J136,0)</f>
        <v>0</v>
      </c>
      <c r="BF136" s="124">
        <f>IF(N136="snížená",J136,0)</f>
        <v>0</v>
      </c>
      <c r="BG136" s="124">
        <f>IF(N136="zákl. přenesená",J136,0)</f>
        <v>0</v>
      </c>
      <c r="BH136" s="124">
        <f>IF(N136="sníž. přenesená",J136,0)</f>
        <v>0</v>
      </c>
      <c r="BI136" s="124">
        <f>IF(N136="nulová",J136,0)</f>
        <v>0</v>
      </c>
      <c r="BJ136" s="15" t="s">
        <v>109</v>
      </c>
      <c r="BK136" s="124">
        <f>ROUND(I136*H136,2)</f>
        <v>0</v>
      </c>
      <c r="BL136" s="15" t="s">
        <v>208</v>
      </c>
      <c r="BM136" s="123" t="s">
        <v>716</v>
      </c>
    </row>
    <row r="137" spans="2:65" s="12" customFormat="1">
      <c r="B137" s="125"/>
      <c r="C137" s="183"/>
      <c r="D137" s="184" t="s">
        <v>157</v>
      </c>
      <c r="E137" s="185" t="s">
        <v>1</v>
      </c>
      <c r="F137" s="186" t="s">
        <v>86</v>
      </c>
      <c r="G137" s="183"/>
      <c r="H137" s="187">
        <v>1</v>
      </c>
      <c r="I137" s="183"/>
      <c r="J137" s="183"/>
      <c r="K137" s="183"/>
      <c r="L137" s="125"/>
      <c r="M137" s="127"/>
      <c r="T137" s="128"/>
      <c r="AT137" s="126" t="s">
        <v>157</v>
      </c>
      <c r="AU137" s="126" t="s">
        <v>109</v>
      </c>
      <c r="AV137" s="12" t="s">
        <v>109</v>
      </c>
      <c r="AW137" s="12" t="s">
        <v>32</v>
      </c>
      <c r="AX137" s="12" t="s">
        <v>86</v>
      </c>
      <c r="AY137" s="126" t="s">
        <v>147</v>
      </c>
    </row>
    <row r="138" spans="2:65" s="1" customFormat="1" ht="16.5" customHeight="1">
      <c r="B138" s="118"/>
      <c r="C138" s="301" t="s">
        <v>189</v>
      </c>
      <c r="D138" s="302" t="s">
        <v>346</v>
      </c>
      <c r="E138" s="303" t="s">
        <v>717</v>
      </c>
      <c r="F138" s="300" t="s">
        <v>718</v>
      </c>
      <c r="G138" s="304" t="s">
        <v>222</v>
      </c>
      <c r="H138" s="305">
        <v>1</v>
      </c>
      <c r="I138" s="144">
        <v>0</v>
      </c>
      <c r="J138" s="299">
        <f>ROUND(I138*H138,2)</f>
        <v>0</v>
      </c>
      <c r="K138" s="300" t="s">
        <v>214</v>
      </c>
      <c r="L138" s="136"/>
      <c r="M138" s="137" t="s">
        <v>1</v>
      </c>
      <c r="N138" s="138" t="s">
        <v>44</v>
      </c>
      <c r="O138" s="121">
        <v>0</v>
      </c>
      <c r="P138" s="121">
        <f>O138*H138</f>
        <v>0</v>
      </c>
      <c r="Q138" s="121">
        <v>4.4999999999999999E-4</v>
      </c>
      <c r="R138" s="121">
        <f>Q138*H138</f>
        <v>4.4999999999999999E-4</v>
      </c>
      <c r="S138" s="121">
        <v>0</v>
      </c>
      <c r="T138" s="122">
        <f>S138*H138</f>
        <v>0</v>
      </c>
      <c r="AR138" s="123" t="s">
        <v>349</v>
      </c>
      <c r="AT138" s="123" t="s">
        <v>346</v>
      </c>
      <c r="AU138" s="123" t="s">
        <v>109</v>
      </c>
      <c r="AY138" s="15" t="s">
        <v>147</v>
      </c>
      <c r="BE138" s="124">
        <f>IF(N138="základní",J138,0)</f>
        <v>0</v>
      </c>
      <c r="BF138" s="124">
        <f>IF(N138="snížená",J138,0)</f>
        <v>0</v>
      </c>
      <c r="BG138" s="124">
        <f>IF(N138="zákl. přenesená",J138,0)</f>
        <v>0</v>
      </c>
      <c r="BH138" s="124">
        <f>IF(N138="sníž. přenesená",J138,0)</f>
        <v>0</v>
      </c>
      <c r="BI138" s="124">
        <f>IF(N138="nulová",J138,0)</f>
        <v>0</v>
      </c>
      <c r="BJ138" s="15" t="s">
        <v>109</v>
      </c>
      <c r="BK138" s="124">
        <f>ROUND(I138*H138,2)</f>
        <v>0</v>
      </c>
      <c r="BL138" s="15" t="s">
        <v>208</v>
      </c>
      <c r="BM138" s="123" t="s">
        <v>719</v>
      </c>
    </row>
    <row r="139" spans="2:65" s="12" customFormat="1">
      <c r="B139" s="125"/>
      <c r="C139" s="183"/>
      <c r="D139" s="184" t="s">
        <v>157</v>
      </c>
      <c r="E139" s="185" t="s">
        <v>1</v>
      </c>
      <c r="F139" s="186" t="s">
        <v>86</v>
      </c>
      <c r="G139" s="183"/>
      <c r="H139" s="187">
        <v>1</v>
      </c>
      <c r="I139" s="183"/>
      <c r="J139" s="183"/>
      <c r="K139" s="183"/>
      <c r="L139" s="125"/>
      <c r="M139" s="127"/>
      <c r="T139" s="128"/>
      <c r="AT139" s="126" t="s">
        <v>157</v>
      </c>
      <c r="AU139" s="126" t="s">
        <v>109</v>
      </c>
      <c r="AV139" s="12" t="s">
        <v>109</v>
      </c>
      <c r="AW139" s="12" t="s">
        <v>32</v>
      </c>
      <c r="AX139" s="12" t="s">
        <v>86</v>
      </c>
      <c r="AY139" s="126" t="s">
        <v>147</v>
      </c>
    </row>
    <row r="140" spans="2:65" s="1" customFormat="1" ht="16.5" customHeight="1">
      <c r="B140" s="118"/>
      <c r="C140" s="301" t="s">
        <v>193</v>
      </c>
      <c r="D140" s="302" t="s">
        <v>346</v>
      </c>
      <c r="E140" s="303" t="s">
        <v>720</v>
      </c>
      <c r="F140" s="300" t="s">
        <v>721</v>
      </c>
      <c r="G140" s="304" t="s">
        <v>222</v>
      </c>
      <c r="H140" s="305">
        <v>1</v>
      </c>
      <c r="I140" s="144">
        <v>0</v>
      </c>
      <c r="J140" s="299">
        <f>ROUND(I140*H140,2)</f>
        <v>0</v>
      </c>
      <c r="K140" s="300" t="s">
        <v>214</v>
      </c>
      <c r="L140" s="136"/>
      <c r="M140" s="137" t="s">
        <v>1</v>
      </c>
      <c r="N140" s="138" t="s">
        <v>44</v>
      </c>
      <c r="O140" s="121">
        <v>0</v>
      </c>
      <c r="P140" s="121">
        <f>O140*H140</f>
        <v>0</v>
      </c>
      <c r="Q140" s="121">
        <v>1E-4</v>
      </c>
      <c r="R140" s="121">
        <f>Q140*H140</f>
        <v>1E-4</v>
      </c>
      <c r="S140" s="121">
        <v>0</v>
      </c>
      <c r="T140" s="122">
        <f>S140*H140</f>
        <v>0</v>
      </c>
      <c r="AR140" s="123" t="s">
        <v>349</v>
      </c>
      <c r="AT140" s="123" t="s">
        <v>346</v>
      </c>
      <c r="AU140" s="123" t="s">
        <v>109</v>
      </c>
      <c r="AY140" s="15" t="s">
        <v>147</v>
      </c>
      <c r="BE140" s="124">
        <f>IF(N140="základní",J140,0)</f>
        <v>0</v>
      </c>
      <c r="BF140" s="124">
        <f>IF(N140="snížená",J140,0)</f>
        <v>0</v>
      </c>
      <c r="BG140" s="124">
        <f>IF(N140="zákl. přenesená",J140,0)</f>
        <v>0</v>
      </c>
      <c r="BH140" s="124">
        <f>IF(N140="sníž. přenesená",J140,0)</f>
        <v>0</v>
      </c>
      <c r="BI140" s="124">
        <f>IF(N140="nulová",J140,0)</f>
        <v>0</v>
      </c>
      <c r="BJ140" s="15" t="s">
        <v>109</v>
      </c>
      <c r="BK140" s="124">
        <f>ROUND(I140*H140,2)</f>
        <v>0</v>
      </c>
      <c r="BL140" s="15" t="s">
        <v>208</v>
      </c>
      <c r="BM140" s="123" t="s">
        <v>722</v>
      </c>
    </row>
    <row r="141" spans="2:65" s="12" customFormat="1">
      <c r="B141" s="125"/>
      <c r="C141" s="183"/>
      <c r="D141" s="184" t="s">
        <v>157</v>
      </c>
      <c r="E141" s="185" t="s">
        <v>1</v>
      </c>
      <c r="F141" s="186" t="s">
        <v>86</v>
      </c>
      <c r="G141" s="183"/>
      <c r="H141" s="187">
        <v>1</v>
      </c>
      <c r="I141" s="183"/>
      <c r="J141" s="183"/>
      <c r="K141" s="183"/>
      <c r="L141" s="125"/>
      <c r="M141" s="127"/>
      <c r="T141" s="128"/>
      <c r="AT141" s="126" t="s">
        <v>157</v>
      </c>
      <c r="AU141" s="126" t="s">
        <v>109</v>
      </c>
      <c r="AV141" s="12" t="s">
        <v>109</v>
      </c>
      <c r="AW141" s="12" t="s">
        <v>32</v>
      </c>
      <c r="AX141" s="12" t="s">
        <v>86</v>
      </c>
      <c r="AY141" s="126" t="s">
        <v>147</v>
      </c>
    </row>
    <row r="142" spans="2:65" s="11" customFormat="1" ht="22.9" customHeight="1">
      <c r="B142" s="111"/>
      <c r="C142" s="217"/>
      <c r="D142" s="219" t="s">
        <v>77</v>
      </c>
      <c r="E142" s="220" t="s">
        <v>630</v>
      </c>
      <c r="F142" s="220" t="s">
        <v>631</v>
      </c>
      <c r="G142" s="217"/>
      <c r="H142" s="217"/>
      <c r="I142" s="217"/>
      <c r="J142" s="221">
        <f>BK142</f>
        <v>0</v>
      </c>
      <c r="K142" s="217"/>
      <c r="L142" s="111"/>
      <c r="M142" s="113"/>
      <c r="P142" s="114">
        <f>SUM(P143:P146)</f>
        <v>0.4</v>
      </c>
      <c r="R142" s="114">
        <f>SUM(R143:R146)</f>
        <v>3.6000000000000002E-4</v>
      </c>
      <c r="T142" s="115">
        <f>SUM(T143:T146)</f>
        <v>0</v>
      </c>
      <c r="AR142" s="112" t="s">
        <v>109</v>
      </c>
      <c r="AT142" s="116" t="s">
        <v>77</v>
      </c>
      <c r="AU142" s="116" t="s">
        <v>86</v>
      </c>
      <c r="AY142" s="112" t="s">
        <v>147</v>
      </c>
      <c r="BK142" s="117">
        <f>SUM(BK143:BK146)</f>
        <v>0</v>
      </c>
    </row>
    <row r="143" spans="2:65" s="1" customFormat="1" ht="16.5" customHeight="1">
      <c r="B143" s="118"/>
      <c r="C143" s="212" t="s">
        <v>148</v>
      </c>
      <c r="D143" s="213" t="s">
        <v>150</v>
      </c>
      <c r="E143" s="214" t="s">
        <v>723</v>
      </c>
      <c r="F143" s="204" t="s">
        <v>724</v>
      </c>
      <c r="G143" s="215" t="s">
        <v>251</v>
      </c>
      <c r="H143" s="216">
        <v>10</v>
      </c>
      <c r="I143" s="144">
        <v>0</v>
      </c>
      <c r="J143" s="203">
        <f>ROUND(I143*H143,2)</f>
        <v>0</v>
      </c>
      <c r="K143" s="204" t="s">
        <v>214</v>
      </c>
      <c r="L143" s="27"/>
      <c r="M143" s="119" t="s">
        <v>1</v>
      </c>
      <c r="N143" s="120" t="s">
        <v>44</v>
      </c>
      <c r="O143" s="121">
        <v>0.04</v>
      </c>
      <c r="P143" s="121">
        <f>O143*H143</f>
        <v>0.4</v>
      </c>
      <c r="Q143" s="121">
        <v>0</v>
      </c>
      <c r="R143" s="121">
        <f>Q143*H143</f>
        <v>0</v>
      </c>
      <c r="S143" s="121">
        <v>0</v>
      </c>
      <c r="T143" s="122">
        <f>S143*H143</f>
        <v>0</v>
      </c>
      <c r="AR143" s="123" t="s">
        <v>208</v>
      </c>
      <c r="AT143" s="123" t="s">
        <v>150</v>
      </c>
      <c r="AU143" s="123" t="s">
        <v>109</v>
      </c>
      <c r="AY143" s="15" t="s">
        <v>147</v>
      </c>
      <c r="BE143" s="124">
        <f>IF(N143="základní",J143,0)</f>
        <v>0</v>
      </c>
      <c r="BF143" s="124">
        <f>IF(N143="snížená",J143,0)</f>
        <v>0</v>
      </c>
      <c r="BG143" s="124">
        <f>IF(N143="zákl. přenesená",J143,0)</f>
        <v>0</v>
      </c>
      <c r="BH143" s="124">
        <f>IF(N143="sníž. přenesená",J143,0)</f>
        <v>0</v>
      </c>
      <c r="BI143" s="124">
        <f>IF(N143="nulová",J143,0)</f>
        <v>0</v>
      </c>
      <c r="BJ143" s="15" t="s">
        <v>109</v>
      </c>
      <c r="BK143" s="124">
        <f>ROUND(I143*H143,2)</f>
        <v>0</v>
      </c>
      <c r="BL143" s="15" t="s">
        <v>208</v>
      </c>
      <c r="BM143" s="123" t="s">
        <v>725</v>
      </c>
    </row>
    <row r="144" spans="2:65" s="12" customFormat="1">
      <c r="B144" s="125"/>
      <c r="C144" s="183"/>
      <c r="D144" s="184" t="s">
        <v>157</v>
      </c>
      <c r="E144" s="185" t="s">
        <v>1</v>
      </c>
      <c r="F144" s="186" t="s">
        <v>91</v>
      </c>
      <c r="G144" s="183"/>
      <c r="H144" s="187">
        <v>10</v>
      </c>
      <c r="I144" s="183"/>
      <c r="J144" s="183"/>
      <c r="K144" s="183"/>
      <c r="L144" s="125"/>
      <c r="M144" s="127"/>
      <c r="T144" s="128"/>
      <c r="AT144" s="126" t="s">
        <v>157</v>
      </c>
      <c r="AU144" s="126" t="s">
        <v>109</v>
      </c>
      <c r="AV144" s="12" t="s">
        <v>109</v>
      </c>
      <c r="AW144" s="12" t="s">
        <v>32</v>
      </c>
      <c r="AX144" s="12" t="s">
        <v>86</v>
      </c>
      <c r="AY144" s="126" t="s">
        <v>147</v>
      </c>
    </row>
    <row r="145" spans="2:65" s="1" customFormat="1" ht="16.5" customHeight="1">
      <c r="B145" s="118"/>
      <c r="C145" s="301" t="s">
        <v>91</v>
      </c>
      <c r="D145" s="302" t="s">
        <v>346</v>
      </c>
      <c r="E145" s="303" t="s">
        <v>726</v>
      </c>
      <c r="F145" s="300" t="s">
        <v>727</v>
      </c>
      <c r="G145" s="304" t="s">
        <v>251</v>
      </c>
      <c r="H145" s="305">
        <v>12</v>
      </c>
      <c r="I145" s="144">
        <v>0</v>
      </c>
      <c r="J145" s="299">
        <f>ROUND(I145*H145,2)</f>
        <v>0</v>
      </c>
      <c r="K145" s="300" t="s">
        <v>214</v>
      </c>
      <c r="L145" s="136"/>
      <c r="M145" s="137" t="s">
        <v>1</v>
      </c>
      <c r="N145" s="138" t="s">
        <v>44</v>
      </c>
      <c r="O145" s="121">
        <v>0</v>
      </c>
      <c r="P145" s="121">
        <f>O145*H145</f>
        <v>0</v>
      </c>
      <c r="Q145" s="121">
        <v>3.0000000000000001E-5</v>
      </c>
      <c r="R145" s="121">
        <f>Q145*H145</f>
        <v>3.6000000000000002E-4</v>
      </c>
      <c r="S145" s="121">
        <v>0</v>
      </c>
      <c r="T145" s="122">
        <f>S145*H145</f>
        <v>0</v>
      </c>
      <c r="AR145" s="123" t="s">
        <v>349</v>
      </c>
      <c r="AT145" s="123" t="s">
        <v>346</v>
      </c>
      <c r="AU145" s="123" t="s">
        <v>109</v>
      </c>
      <c r="AY145" s="15" t="s">
        <v>147</v>
      </c>
      <c r="BE145" s="124">
        <f>IF(N145="základní",J145,0)</f>
        <v>0</v>
      </c>
      <c r="BF145" s="124">
        <f>IF(N145="snížená",J145,0)</f>
        <v>0</v>
      </c>
      <c r="BG145" s="124">
        <f>IF(N145="zákl. přenesená",J145,0)</f>
        <v>0</v>
      </c>
      <c r="BH145" s="124">
        <f>IF(N145="sníž. přenesená",J145,0)</f>
        <v>0</v>
      </c>
      <c r="BI145" s="124">
        <f>IF(N145="nulová",J145,0)</f>
        <v>0</v>
      </c>
      <c r="BJ145" s="15" t="s">
        <v>109</v>
      </c>
      <c r="BK145" s="124">
        <f>ROUND(I145*H145,2)</f>
        <v>0</v>
      </c>
      <c r="BL145" s="15" t="s">
        <v>208</v>
      </c>
      <c r="BM145" s="123" t="s">
        <v>728</v>
      </c>
    </row>
    <row r="146" spans="2:65" s="12" customFormat="1">
      <c r="B146" s="125"/>
      <c r="C146" s="183"/>
      <c r="D146" s="184" t="s">
        <v>157</v>
      </c>
      <c r="E146" s="185" t="s">
        <v>1</v>
      </c>
      <c r="F146" s="186" t="s">
        <v>729</v>
      </c>
      <c r="G146" s="183"/>
      <c r="H146" s="187">
        <v>12</v>
      </c>
      <c r="I146" s="183"/>
      <c r="J146" s="183"/>
      <c r="K146" s="183"/>
      <c r="L146" s="125"/>
      <c r="M146" s="139"/>
      <c r="N146" s="140"/>
      <c r="O146" s="140"/>
      <c r="P146" s="140"/>
      <c r="Q146" s="140"/>
      <c r="R146" s="140"/>
      <c r="S146" s="140"/>
      <c r="T146" s="141"/>
      <c r="AT146" s="126" t="s">
        <v>157</v>
      </c>
      <c r="AU146" s="126" t="s">
        <v>109</v>
      </c>
      <c r="AV146" s="12" t="s">
        <v>109</v>
      </c>
      <c r="AW146" s="12" t="s">
        <v>32</v>
      </c>
      <c r="AX146" s="12" t="s">
        <v>86</v>
      </c>
      <c r="AY146" s="126" t="s">
        <v>147</v>
      </c>
    </row>
    <row r="147" spans="2:65" s="1" customFormat="1" ht="6.95" customHeight="1">
      <c r="B147" s="39"/>
      <c r="C147" s="40"/>
      <c r="D147" s="40"/>
      <c r="E147" s="40"/>
      <c r="F147" s="40"/>
      <c r="G147" s="40"/>
      <c r="H147" s="40"/>
      <c r="I147" s="40"/>
      <c r="J147" s="40"/>
      <c r="K147" s="40"/>
      <c r="L147" s="27"/>
    </row>
  </sheetData>
  <sheetProtection algorithmName="SHA-512" hashValue="/888VA8E4uwZ4uTQ5iD0t5cQnxB9bX0fC6p3rXs3IAzQ1x/yofxfgbODbSHOeMiw0VvjksiuQrxoZPs/71Jufg==" saltValue="nfSTQEmXSFOI8cgGEfXVPg==" spinCount="100000" sheet="1" objects="1" scenarios="1" selectLockedCells="1"/>
  <autoFilter ref="C120:K146" xr:uid="{00000000-0009-0000-0000-00000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29"/>
  <sheetViews>
    <sheetView showGridLines="0" topLeftCell="A114" workbookViewId="0">
      <selection activeCell="I125" sqref="I125"/>
    </sheetView>
  </sheetViews>
  <sheetFormatPr defaultRowHeight="11.25"/>
  <cols>
    <col min="1" max="1" width="8.33203125" style="202" customWidth="1"/>
    <col min="2" max="2" width="1.1640625" style="202" customWidth="1"/>
    <col min="3" max="3" width="4.1640625" style="202" customWidth="1"/>
    <col min="4" max="4" width="4.33203125" style="202" customWidth="1"/>
    <col min="5" max="5" width="17.1640625" style="202" customWidth="1"/>
    <col min="6" max="6" width="100.83203125" style="202" customWidth="1"/>
    <col min="7" max="7" width="7.5" style="202" customWidth="1"/>
    <col min="8" max="8" width="14" style="202" customWidth="1"/>
    <col min="9" max="9" width="15.83203125" style="202" customWidth="1"/>
    <col min="10" max="11" width="22.33203125" style="202" customWidth="1"/>
    <col min="12" max="12" width="9.33203125" style="202" customWidth="1"/>
    <col min="13" max="13" width="10.83203125" style="202" hidden="1" customWidth="1"/>
    <col min="14" max="14" width="9.33203125" style="202" hidden="1"/>
    <col min="15" max="20" width="14.1640625" style="202" hidden="1" customWidth="1"/>
    <col min="21" max="21" width="16.33203125" style="202" hidden="1" customWidth="1"/>
    <col min="22" max="22" width="12.33203125" style="202" customWidth="1"/>
    <col min="23" max="23" width="16.33203125" style="202" customWidth="1"/>
    <col min="24" max="24" width="12.33203125" style="202" customWidth="1"/>
    <col min="25" max="25" width="15" style="202" customWidth="1"/>
    <col min="26" max="26" width="11" style="202" customWidth="1"/>
    <col min="27" max="27" width="15" style="202" customWidth="1"/>
    <col min="28" max="28" width="16.33203125" style="202" customWidth="1"/>
    <col min="29" max="29" width="11" style="202" customWidth="1"/>
    <col min="30" max="30" width="15" style="202" customWidth="1"/>
    <col min="31" max="31" width="16.33203125" style="202" customWidth="1"/>
    <col min="32" max="43" width="9.33203125" style="202"/>
    <col min="44" max="65" width="9.33203125" style="202" hidden="1"/>
    <col min="66" max="16384" width="9.33203125" style="202"/>
  </cols>
  <sheetData>
    <row r="2" spans="2:46" ht="36.950000000000003" customHeight="1">
      <c r="L2" s="231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210" t="s">
        <v>105</v>
      </c>
    </row>
    <row r="3" spans="2:46" ht="6.95" hidden="1" customHeight="1">
      <c r="B3" s="233"/>
      <c r="C3" s="234"/>
      <c r="D3" s="234"/>
      <c r="E3" s="234"/>
      <c r="F3" s="234"/>
      <c r="G3" s="234"/>
      <c r="H3" s="234"/>
      <c r="I3" s="234"/>
      <c r="J3" s="234"/>
      <c r="K3" s="234"/>
      <c r="L3" s="235"/>
      <c r="AT3" s="210" t="s">
        <v>86</v>
      </c>
    </row>
    <row r="4" spans="2:46" ht="24.95" hidden="1" customHeight="1">
      <c r="B4" s="235"/>
      <c r="D4" s="236" t="s">
        <v>112</v>
      </c>
      <c r="L4" s="235"/>
      <c r="M4" s="237" t="s">
        <v>10</v>
      </c>
      <c r="AT4" s="210" t="s">
        <v>3</v>
      </c>
    </row>
    <row r="5" spans="2:46" ht="6.95" hidden="1" customHeight="1">
      <c r="B5" s="235"/>
      <c r="L5" s="235"/>
    </row>
    <row r="6" spans="2:46" ht="12" hidden="1" customHeight="1">
      <c r="B6" s="235"/>
      <c r="D6" s="238" t="s">
        <v>13</v>
      </c>
      <c r="L6" s="235"/>
    </row>
    <row r="7" spans="2:46" ht="16.5" hidden="1" customHeight="1">
      <c r="B7" s="235"/>
      <c r="E7" s="239" t="str">
        <f>'Rekapitulace zakázky'!K6</f>
        <v>CERMNA-224-BYT-8</v>
      </c>
      <c r="F7" s="240"/>
      <c r="G7" s="240"/>
      <c r="H7" s="240"/>
      <c r="L7" s="235"/>
    </row>
    <row r="8" spans="2:46" s="201" customFormat="1" ht="12" hidden="1" customHeight="1">
      <c r="B8" s="200"/>
      <c r="D8" s="238" t="s">
        <v>113</v>
      </c>
      <c r="L8" s="200"/>
    </row>
    <row r="9" spans="2:46" s="201" customFormat="1" ht="16.5" hidden="1" customHeight="1">
      <c r="B9" s="200"/>
      <c r="E9" s="241" t="s">
        <v>730</v>
      </c>
      <c r="F9" s="242"/>
      <c r="G9" s="242"/>
      <c r="H9" s="242"/>
      <c r="L9" s="200"/>
    </row>
    <row r="10" spans="2:46" s="201" customFormat="1" hidden="1">
      <c r="B10" s="200"/>
      <c r="L10" s="200"/>
    </row>
    <row r="11" spans="2:46" s="201" customFormat="1" ht="12" hidden="1" customHeight="1">
      <c r="B11" s="200"/>
      <c r="D11" s="238" t="s">
        <v>15</v>
      </c>
      <c r="F11" s="243" t="s">
        <v>16</v>
      </c>
      <c r="I11" s="238" t="s">
        <v>17</v>
      </c>
      <c r="J11" s="243" t="s">
        <v>1</v>
      </c>
      <c r="L11" s="200"/>
    </row>
    <row r="12" spans="2:46" s="201" customFormat="1" ht="12" hidden="1" customHeight="1">
      <c r="B12" s="200"/>
      <c r="D12" s="238" t="s">
        <v>18</v>
      </c>
      <c r="F12" s="243" t="s">
        <v>19</v>
      </c>
      <c r="I12" s="238" t="s">
        <v>20</v>
      </c>
      <c r="J12" s="244" t="str">
        <f>'Rekapitulace zakázky'!AN8</f>
        <v>16. 1. 2025</v>
      </c>
      <c r="L12" s="200"/>
    </row>
    <row r="13" spans="2:46" s="201" customFormat="1" ht="10.9" hidden="1" customHeight="1">
      <c r="B13" s="200"/>
      <c r="L13" s="200"/>
    </row>
    <row r="14" spans="2:46" s="201" customFormat="1" ht="12" hidden="1" customHeight="1">
      <c r="B14" s="200"/>
      <c r="D14" s="238" t="s">
        <v>22</v>
      </c>
      <c r="I14" s="238" t="s">
        <v>23</v>
      </c>
      <c r="J14" s="243" t="s">
        <v>24</v>
      </c>
      <c r="L14" s="200"/>
    </row>
    <row r="15" spans="2:46" s="201" customFormat="1" ht="18" hidden="1" customHeight="1">
      <c r="B15" s="200"/>
      <c r="E15" s="243" t="s">
        <v>25</v>
      </c>
      <c r="I15" s="238" t="s">
        <v>26</v>
      </c>
      <c r="J15" s="243" t="s">
        <v>1</v>
      </c>
      <c r="L15" s="200"/>
    </row>
    <row r="16" spans="2:46" s="201" customFormat="1" ht="6.95" hidden="1" customHeight="1">
      <c r="B16" s="200"/>
      <c r="L16" s="200"/>
    </row>
    <row r="17" spans="2:12" s="201" customFormat="1" ht="12" hidden="1" customHeight="1">
      <c r="B17" s="200"/>
      <c r="D17" s="238" t="s">
        <v>27</v>
      </c>
      <c r="I17" s="238" t="s">
        <v>23</v>
      </c>
      <c r="J17" s="243" t="str">
        <f>'Rekapitulace zakázky'!AN13</f>
        <v/>
      </c>
      <c r="L17" s="200"/>
    </row>
    <row r="18" spans="2:12" s="201" customFormat="1" ht="18" hidden="1" customHeight="1">
      <c r="B18" s="200"/>
      <c r="E18" s="245" t="str">
        <f>'Rekapitulace zakázky'!E14</f>
        <v xml:space="preserve"> </v>
      </c>
      <c r="F18" s="245"/>
      <c r="G18" s="245"/>
      <c r="H18" s="245"/>
      <c r="I18" s="238" t="s">
        <v>26</v>
      </c>
      <c r="J18" s="243" t="str">
        <f>'Rekapitulace zakázky'!AN14</f>
        <v/>
      </c>
      <c r="L18" s="200"/>
    </row>
    <row r="19" spans="2:12" s="201" customFormat="1" ht="6.95" hidden="1" customHeight="1">
      <c r="B19" s="200"/>
      <c r="L19" s="200"/>
    </row>
    <row r="20" spans="2:12" s="201" customFormat="1" ht="12" hidden="1" customHeight="1">
      <c r="B20" s="200"/>
      <c r="D20" s="238" t="s">
        <v>29</v>
      </c>
      <c r="I20" s="238" t="s">
        <v>23</v>
      </c>
      <c r="J20" s="243" t="s">
        <v>30</v>
      </c>
      <c r="L20" s="200"/>
    </row>
    <row r="21" spans="2:12" s="201" customFormat="1" ht="18" hidden="1" customHeight="1">
      <c r="B21" s="200"/>
      <c r="E21" s="243" t="s">
        <v>31</v>
      </c>
      <c r="I21" s="238" t="s">
        <v>26</v>
      </c>
      <c r="J21" s="243" t="s">
        <v>1</v>
      </c>
      <c r="L21" s="200"/>
    </row>
    <row r="22" spans="2:12" s="201" customFormat="1" ht="6.95" hidden="1" customHeight="1">
      <c r="B22" s="200"/>
      <c r="L22" s="200"/>
    </row>
    <row r="23" spans="2:12" s="201" customFormat="1" ht="12" hidden="1" customHeight="1">
      <c r="B23" s="200"/>
      <c r="D23" s="238" t="s">
        <v>33</v>
      </c>
      <c r="I23" s="238" t="s">
        <v>23</v>
      </c>
      <c r="J23" s="243" t="s">
        <v>34</v>
      </c>
      <c r="L23" s="200"/>
    </row>
    <row r="24" spans="2:12" s="201" customFormat="1" ht="18" hidden="1" customHeight="1">
      <c r="B24" s="200"/>
      <c r="E24" s="243" t="s">
        <v>35</v>
      </c>
      <c r="I24" s="238" t="s">
        <v>26</v>
      </c>
      <c r="J24" s="243" t="s">
        <v>1</v>
      </c>
      <c r="L24" s="200"/>
    </row>
    <row r="25" spans="2:12" s="201" customFormat="1" ht="6.95" hidden="1" customHeight="1">
      <c r="B25" s="200"/>
      <c r="L25" s="200"/>
    </row>
    <row r="26" spans="2:12" s="201" customFormat="1" ht="12" hidden="1" customHeight="1">
      <c r="B26" s="200"/>
      <c r="D26" s="238" t="s">
        <v>36</v>
      </c>
      <c r="L26" s="200"/>
    </row>
    <row r="27" spans="2:12" s="247" customFormat="1" ht="23.25" hidden="1" customHeight="1">
      <c r="B27" s="246"/>
      <c r="E27" s="248" t="s">
        <v>115</v>
      </c>
      <c r="F27" s="248"/>
      <c r="G27" s="248"/>
      <c r="H27" s="248"/>
      <c r="L27" s="246"/>
    </row>
    <row r="28" spans="2:12" s="201" customFormat="1" ht="6.95" hidden="1" customHeight="1">
      <c r="B28" s="200"/>
      <c r="L28" s="200"/>
    </row>
    <row r="29" spans="2:12" s="201" customFormat="1" ht="6.95" hidden="1" customHeight="1">
      <c r="B29" s="200"/>
      <c r="D29" s="249"/>
      <c r="E29" s="249"/>
      <c r="F29" s="249"/>
      <c r="G29" s="249"/>
      <c r="H29" s="249"/>
      <c r="I29" s="249"/>
      <c r="J29" s="249"/>
      <c r="K29" s="249"/>
      <c r="L29" s="200"/>
    </row>
    <row r="30" spans="2:12" s="201" customFormat="1" ht="25.35" hidden="1" customHeight="1">
      <c r="B30" s="200"/>
      <c r="D30" s="250" t="s">
        <v>38</v>
      </c>
      <c r="J30" s="251">
        <f>ROUND(J118, 2)</f>
        <v>0</v>
      </c>
      <c r="L30" s="200"/>
    </row>
    <row r="31" spans="2:12" s="201" customFormat="1" ht="6.95" hidden="1" customHeight="1">
      <c r="B31" s="200"/>
      <c r="D31" s="249"/>
      <c r="E31" s="249"/>
      <c r="F31" s="249"/>
      <c r="G31" s="249"/>
      <c r="H31" s="249"/>
      <c r="I31" s="249"/>
      <c r="J31" s="249"/>
      <c r="K31" s="249"/>
      <c r="L31" s="200"/>
    </row>
    <row r="32" spans="2:12" s="201" customFormat="1" ht="14.45" hidden="1" customHeight="1">
      <c r="B32" s="200"/>
      <c r="F32" s="252" t="s">
        <v>40</v>
      </c>
      <c r="I32" s="252" t="s">
        <v>39</v>
      </c>
      <c r="J32" s="252" t="s">
        <v>41</v>
      </c>
      <c r="L32" s="200"/>
    </row>
    <row r="33" spans="2:12" s="201" customFormat="1" ht="14.45" hidden="1" customHeight="1">
      <c r="B33" s="200"/>
      <c r="D33" s="253" t="s">
        <v>42</v>
      </c>
      <c r="E33" s="238" t="s">
        <v>43</v>
      </c>
      <c r="F33" s="254">
        <f>ROUND((SUM(BE118:BE128)),  2)</f>
        <v>0</v>
      </c>
      <c r="I33" s="255">
        <v>0.21</v>
      </c>
      <c r="J33" s="254">
        <f>ROUND(((SUM(BE118:BE128))*I33),  2)</f>
        <v>0</v>
      </c>
      <c r="L33" s="200"/>
    </row>
    <row r="34" spans="2:12" s="201" customFormat="1" ht="14.45" hidden="1" customHeight="1">
      <c r="B34" s="200"/>
      <c r="E34" s="238" t="s">
        <v>44</v>
      </c>
      <c r="F34" s="254">
        <f>ROUND((SUM(BF118:BF128)),  2)</f>
        <v>0</v>
      </c>
      <c r="I34" s="255">
        <v>0.12</v>
      </c>
      <c r="J34" s="254">
        <f>ROUND(((SUM(BF118:BF128))*I34),  2)</f>
        <v>0</v>
      </c>
      <c r="L34" s="200"/>
    </row>
    <row r="35" spans="2:12" s="201" customFormat="1" ht="14.45" hidden="1" customHeight="1">
      <c r="B35" s="200"/>
      <c r="E35" s="238" t="s">
        <v>45</v>
      </c>
      <c r="F35" s="254">
        <f>ROUND((SUM(BG118:BG128)),  2)</f>
        <v>0</v>
      </c>
      <c r="I35" s="255">
        <v>0.21</v>
      </c>
      <c r="J35" s="254">
        <f>0</f>
        <v>0</v>
      </c>
      <c r="L35" s="200"/>
    </row>
    <row r="36" spans="2:12" s="201" customFormat="1" ht="14.45" hidden="1" customHeight="1">
      <c r="B36" s="200"/>
      <c r="E36" s="238" t="s">
        <v>46</v>
      </c>
      <c r="F36" s="254">
        <f>ROUND((SUM(BH118:BH128)),  2)</f>
        <v>0</v>
      </c>
      <c r="I36" s="255">
        <v>0.12</v>
      </c>
      <c r="J36" s="254">
        <f>0</f>
        <v>0</v>
      </c>
      <c r="L36" s="200"/>
    </row>
    <row r="37" spans="2:12" s="201" customFormat="1" ht="14.45" hidden="1" customHeight="1">
      <c r="B37" s="200"/>
      <c r="E37" s="238" t="s">
        <v>47</v>
      </c>
      <c r="F37" s="254">
        <f>ROUND((SUM(BI118:BI128)),  2)</f>
        <v>0</v>
      </c>
      <c r="I37" s="255">
        <v>0</v>
      </c>
      <c r="J37" s="254">
        <f>0</f>
        <v>0</v>
      </c>
      <c r="L37" s="200"/>
    </row>
    <row r="38" spans="2:12" s="201" customFormat="1" ht="6.95" hidden="1" customHeight="1">
      <c r="B38" s="200"/>
      <c r="L38" s="200"/>
    </row>
    <row r="39" spans="2:12" s="201" customFormat="1" ht="25.35" hidden="1" customHeight="1">
      <c r="B39" s="200"/>
      <c r="C39" s="256"/>
      <c r="D39" s="257" t="s">
        <v>48</v>
      </c>
      <c r="E39" s="258"/>
      <c r="F39" s="258"/>
      <c r="G39" s="259" t="s">
        <v>49</v>
      </c>
      <c r="H39" s="260" t="s">
        <v>50</v>
      </c>
      <c r="I39" s="258"/>
      <c r="J39" s="261">
        <f>SUM(J30:J37)</f>
        <v>0</v>
      </c>
      <c r="K39" s="262"/>
      <c r="L39" s="200"/>
    </row>
    <row r="40" spans="2:12" s="201" customFormat="1" ht="14.45" hidden="1" customHeight="1">
      <c r="B40" s="200"/>
      <c r="L40" s="200"/>
    </row>
    <row r="41" spans="2:12" ht="14.45" hidden="1" customHeight="1">
      <c r="B41" s="235"/>
      <c r="L41" s="235"/>
    </row>
    <row r="42" spans="2:12" ht="14.45" hidden="1" customHeight="1">
      <c r="B42" s="235"/>
      <c r="L42" s="235"/>
    </row>
    <row r="43" spans="2:12" ht="14.45" hidden="1" customHeight="1">
      <c r="B43" s="235"/>
      <c r="L43" s="235"/>
    </row>
    <row r="44" spans="2:12" ht="14.45" hidden="1" customHeight="1">
      <c r="B44" s="235"/>
      <c r="L44" s="235"/>
    </row>
    <row r="45" spans="2:12" ht="14.45" hidden="1" customHeight="1">
      <c r="B45" s="235"/>
      <c r="L45" s="235"/>
    </row>
    <row r="46" spans="2:12" ht="14.45" hidden="1" customHeight="1">
      <c r="B46" s="235"/>
      <c r="L46" s="235"/>
    </row>
    <row r="47" spans="2:12" ht="14.45" hidden="1" customHeight="1">
      <c r="B47" s="235"/>
      <c r="L47" s="235"/>
    </row>
    <row r="48" spans="2:12" ht="14.45" hidden="1" customHeight="1">
      <c r="B48" s="235"/>
      <c r="L48" s="235"/>
    </row>
    <row r="49" spans="2:12" ht="14.45" hidden="1" customHeight="1">
      <c r="B49" s="235"/>
      <c r="L49" s="235"/>
    </row>
    <row r="50" spans="2:12" s="201" customFormat="1" ht="14.45" hidden="1" customHeight="1">
      <c r="B50" s="200"/>
      <c r="D50" s="263" t="s">
        <v>51</v>
      </c>
      <c r="E50" s="264"/>
      <c r="F50" s="264"/>
      <c r="G50" s="263" t="s">
        <v>52</v>
      </c>
      <c r="H50" s="264"/>
      <c r="I50" s="264"/>
      <c r="J50" s="264"/>
      <c r="K50" s="264"/>
      <c r="L50" s="200"/>
    </row>
    <row r="51" spans="2:12" hidden="1">
      <c r="B51" s="235"/>
      <c r="L51" s="235"/>
    </row>
    <row r="52" spans="2:12" hidden="1">
      <c r="B52" s="235"/>
      <c r="L52" s="235"/>
    </row>
    <row r="53" spans="2:12" hidden="1">
      <c r="B53" s="235"/>
      <c r="L53" s="235"/>
    </row>
    <row r="54" spans="2:12" hidden="1">
      <c r="B54" s="235"/>
      <c r="L54" s="235"/>
    </row>
    <row r="55" spans="2:12" hidden="1">
      <c r="B55" s="235"/>
      <c r="L55" s="235"/>
    </row>
    <row r="56" spans="2:12" hidden="1">
      <c r="B56" s="235"/>
      <c r="L56" s="235"/>
    </row>
    <row r="57" spans="2:12" hidden="1">
      <c r="B57" s="235"/>
      <c r="L57" s="235"/>
    </row>
    <row r="58" spans="2:12" hidden="1">
      <c r="B58" s="235"/>
      <c r="L58" s="235"/>
    </row>
    <row r="59" spans="2:12" hidden="1">
      <c r="B59" s="235"/>
      <c r="L59" s="235"/>
    </row>
    <row r="60" spans="2:12" hidden="1">
      <c r="B60" s="235"/>
      <c r="L60" s="235"/>
    </row>
    <row r="61" spans="2:12" s="201" customFormat="1" ht="12.75" hidden="1">
      <c r="B61" s="200"/>
      <c r="D61" s="265" t="s">
        <v>53</v>
      </c>
      <c r="E61" s="266"/>
      <c r="F61" s="267" t="s">
        <v>54</v>
      </c>
      <c r="G61" s="265" t="s">
        <v>53</v>
      </c>
      <c r="H61" s="266"/>
      <c r="I61" s="266"/>
      <c r="J61" s="268" t="s">
        <v>54</v>
      </c>
      <c r="K61" s="266"/>
      <c r="L61" s="200"/>
    </row>
    <row r="62" spans="2:12" hidden="1">
      <c r="B62" s="235"/>
      <c r="L62" s="235"/>
    </row>
    <row r="63" spans="2:12" hidden="1">
      <c r="B63" s="235"/>
      <c r="L63" s="235"/>
    </row>
    <row r="64" spans="2:12" hidden="1">
      <c r="B64" s="235"/>
      <c r="L64" s="235"/>
    </row>
    <row r="65" spans="2:12" s="201" customFormat="1" ht="12.75" hidden="1">
      <c r="B65" s="200"/>
      <c r="D65" s="263" t="s">
        <v>55</v>
      </c>
      <c r="E65" s="264"/>
      <c r="F65" s="264"/>
      <c r="G65" s="263" t="s">
        <v>56</v>
      </c>
      <c r="H65" s="264"/>
      <c r="I65" s="264"/>
      <c r="J65" s="264"/>
      <c r="K65" s="264"/>
      <c r="L65" s="200"/>
    </row>
    <row r="66" spans="2:12" hidden="1">
      <c r="B66" s="235"/>
      <c r="L66" s="235"/>
    </row>
    <row r="67" spans="2:12" hidden="1">
      <c r="B67" s="235"/>
      <c r="L67" s="235"/>
    </row>
    <row r="68" spans="2:12" hidden="1">
      <c r="B68" s="235"/>
      <c r="L68" s="235"/>
    </row>
    <row r="69" spans="2:12" hidden="1">
      <c r="B69" s="235"/>
      <c r="L69" s="235"/>
    </row>
    <row r="70" spans="2:12" hidden="1">
      <c r="B70" s="235"/>
      <c r="L70" s="235"/>
    </row>
    <row r="71" spans="2:12" hidden="1">
      <c r="B71" s="235"/>
      <c r="L71" s="235"/>
    </row>
    <row r="72" spans="2:12" hidden="1">
      <c r="B72" s="235"/>
      <c r="L72" s="235"/>
    </row>
    <row r="73" spans="2:12" hidden="1">
      <c r="B73" s="235"/>
      <c r="L73" s="235"/>
    </row>
    <row r="74" spans="2:12" hidden="1">
      <c r="B74" s="235"/>
      <c r="L74" s="235"/>
    </row>
    <row r="75" spans="2:12" hidden="1">
      <c r="B75" s="235"/>
      <c r="L75" s="235"/>
    </row>
    <row r="76" spans="2:12" s="201" customFormat="1" ht="12.75" hidden="1">
      <c r="B76" s="200"/>
      <c r="D76" s="265" t="s">
        <v>53</v>
      </c>
      <c r="E76" s="266"/>
      <c r="F76" s="267" t="s">
        <v>54</v>
      </c>
      <c r="G76" s="265" t="s">
        <v>53</v>
      </c>
      <c r="H76" s="266"/>
      <c r="I76" s="266"/>
      <c r="J76" s="268" t="s">
        <v>54</v>
      </c>
      <c r="K76" s="266"/>
      <c r="L76" s="200"/>
    </row>
    <row r="77" spans="2:12" s="201" customFormat="1" ht="14.45" hidden="1" customHeight="1">
      <c r="B77" s="198"/>
      <c r="C77" s="199"/>
      <c r="D77" s="199"/>
      <c r="E77" s="199"/>
      <c r="F77" s="199"/>
      <c r="G77" s="199"/>
      <c r="H77" s="199"/>
      <c r="I77" s="199"/>
      <c r="J77" s="199"/>
      <c r="K77" s="199"/>
      <c r="L77" s="200"/>
    </row>
    <row r="78" spans="2:12" hidden="1"/>
    <row r="79" spans="2:12" hidden="1"/>
    <row r="80" spans="2:12" hidden="1"/>
    <row r="81" spans="2:47" s="201" customFormat="1" ht="6.95" customHeight="1">
      <c r="B81" s="269"/>
      <c r="C81" s="270"/>
      <c r="D81" s="270"/>
      <c r="E81" s="270"/>
      <c r="F81" s="270"/>
      <c r="G81" s="270"/>
      <c r="H81" s="270"/>
      <c r="I81" s="270"/>
      <c r="J81" s="270"/>
      <c r="K81" s="270"/>
      <c r="L81" s="200"/>
    </row>
    <row r="82" spans="2:47" s="201" customFormat="1" ht="24.95" customHeight="1">
      <c r="B82" s="200"/>
      <c r="C82" s="236" t="s">
        <v>116</v>
      </c>
      <c r="L82" s="200"/>
    </row>
    <row r="83" spans="2:47" s="201" customFormat="1" ht="6.95" customHeight="1">
      <c r="B83" s="200"/>
      <c r="L83" s="200"/>
    </row>
    <row r="84" spans="2:47" s="201" customFormat="1" ht="12" customHeight="1">
      <c r="B84" s="200"/>
      <c r="C84" s="238" t="s">
        <v>13</v>
      </c>
      <c r="L84" s="200"/>
    </row>
    <row r="85" spans="2:47" s="201" customFormat="1" ht="16.5" customHeight="1">
      <c r="B85" s="200"/>
      <c r="E85" s="239" t="str">
        <f>E7</f>
        <v>CERMNA-224-BYT-8</v>
      </c>
      <c r="F85" s="240"/>
      <c r="G85" s="240"/>
      <c r="H85" s="240"/>
      <c r="L85" s="200"/>
    </row>
    <row r="86" spans="2:47" s="201" customFormat="1" ht="12" customHeight="1">
      <c r="B86" s="200"/>
      <c r="C86" s="238" t="s">
        <v>113</v>
      </c>
      <c r="L86" s="200"/>
    </row>
    <row r="87" spans="2:47" s="201" customFormat="1" ht="16.5" customHeight="1">
      <c r="B87" s="200"/>
      <c r="E87" s="241" t="str">
        <f>E9</f>
        <v>30 - NÁBYTEK</v>
      </c>
      <c r="F87" s="242"/>
      <c r="G87" s="242"/>
      <c r="H87" s="242"/>
      <c r="L87" s="200"/>
    </row>
    <row r="88" spans="2:47" s="201" customFormat="1" ht="6.95" customHeight="1">
      <c r="B88" s="200"/>
      <c r="L88" s="200"/>
    </row>
    <row r="89" spans="2:47" s="201" customFormat="1" ht="12" customHeight="1">
      <c r="B89" s="200"/>
      <c r="C89" s="238" t="s">
        <v>18</v>
      </c>
      <c r="F89" s="243" t="str">
        <f>F12</f>
        <v>Dolní Čermná 224, okr. Ústí n. Orlicí</v>
      </c>
      <c r="I89" s="238" t="s">
        <v>20</v>
      </c>
      <c r="J89" s="244" t="str">
        <f>IF(J12="","",J12)</f>
        <v>16. 1. 2025</v>
      </c>
      <c r="L89" s="200"/>
    </row>
    <row r="90" spans="2:47" s="201" customFormat="1" ht="6.95" customHeight="1">
      <c r="B90" s="200"/>
      <c r="L90" s="200"/>
    </row>
    <row r="91" spans="2:47" s="201" customFormat="1" ht="15.2" customHeight="1">
      <c r="B91" s="200"/>
      <c r="C91" s="238" t="s">
        <v>22</v>
      </c>
      <c r="F91" s="243" t="str">
        <f>E15</f>
        <v>Dětský domov Dolní Čermná</v>
      </c>
      <c r="I91" s="238" t="s">
        <v>29</v>
      </c>
      <c r="J91" s="271" t="str">
        <f>E21</f>
        <v>vs-studio s.r.o.</v>
      </c>
      <c r="L91" s="200"/>
    </row>
    <row r="92" spans="2:47" s="201" customFormat="1" ht="15.2" customHeight="1">
      <c r="B92" s="200"/>
      <c r="C92" s="238" t="s">
        <v>27</v>
      </c>
      <c r="F92" s="243" t="str">
        <f>IF(E18="","",E18)</f>
        <v xml:space="preserve"> </v>
      </c>
      <c r="I92" s="238" t="s">
        <v>33</v>
      </c>
      <c r="J92" s="271" t="str">
        <f>E24</f>
        <v>Jaroslav Klíma</v>
      </c>
      <c r="L92" s="200"/>
    </row>
    <row r="93" spans="2:47" s="201" customFormat="1" ht="10.35" customHeight="1">
      <c r="B93" s="200"/>
      <c r="L93" s="200"/>
    </row>
    <row r="94" spans="2:47" s="201" customFormat="1" ht="29.25" customHeight="1">
      <c r="B94" s="200"/>
      <c r="C94" s="272" t="s">
        <v>117</v>
      </c>
      <c r="D94" s="256"/>
      <c r="E94" s="256"/>
      <c r="F94" s="256"/>
      <c r="G94" s="256"/>
      <c r="H94" s="256"/>
      <c r="I94" s="256"/>
      <c r="J94" s="273" t="s">
        <v>118</v>
      </c>
      <c r="K94" s="256"/>
      <c r="L94" s="200"/>
    </row>
    <row r="95" spans="2:47" s="201" customFormat="1" ht="10.35" customHeight="1">
      <c r="B95" s="200"/>
      <c r="L95" s="200"/>
    </row>
    <row r="96" spans="2:47" s="201" customFormat="1" ht="22.9" customHeight="1">
      <c r="B96" s="200"/>
      <c r="C96" s="274" t="s">
        <v>119</v>
      </c>
      <c r="J96" s="251">
        <f>J118</f>
        <v>0</v>
      </c>
      <c r="L96" s="200"/>
      <c r="AU96" s="210" t="s">
        <v>120</v>
      </c>
    </row>
    <row r="97" spans="2:12" s="276" customFormat="1" ht="24.95" customHeight="1">
      <c r="B97" s="275"/>
      <c r="D97" s="277" t="s">
        <v>124</v>
      </c>
      <c r="E97" s="278"/>
      <c r="F97" s="278"/>
      <c r="G97" s="278"/>
      <c r="H97" s="278"/>
      <c r="I97" s="278"/>
      <c r="J97" s="279">
        <f>J119</f>
        <v>0</v>
      </c>
      <c r="L97" s="275"/>
    </row>
    <row r="98" spans="2:12" s="281" customFormat="1" ht="19.899999999999999" customHeight="1">
      <c r="B98" s="280"/>
      <c r="D98" s="282" t="s">
        <v>127</v>
      </c>
      <c r="E98" s="283"/>
      <c r="F98" s="283"/>
      <c r="G98" s="283"/>
      <c r="H98" s="283"/>
      <c r="I98" s="283"/>
      <c r="J98" s="284">
        <f>J120</f>
        <v>0</v>
      </c>
      <c r="L98" s="280"/>
    </row>
    <row r="99" spans="2:12" s="201" customFormat="1" ht="21.75" customHeight="1">
      <c r="B99" s="200"/>
      <c r="L99" s="200"/>
    </row>
    <row r="100" spans="2:12" s="201" customFormat="1" ht="6.95" customHeight="1">
      <c r="B100" s="198"/>
      <c r="C100" s="199"/>
      <c r="D100" s="199"/>
      <c r="E100" s="199"/>
      <c r="F100" s="199"/>
      <c r="G100" s="199"/>
      <c r="H100" s="199"/>
      <c r="I100" s="199"/>
      <c r="J100" s="199"/>
      <c r="K100" s="199"/>
      <c r="L100" s="200"/>
    </row>
    <row r="104" spans="2:12" s="201" customFormat="1" ht="6.95" customHeight="1">
      <c r="B104" s="269"/>
      <c r="C104" s="270"/>
      <c r="D104" s="270"/>
      <c r="E104" s="270"/>
      <c r="F104" s="270"/>
      <c r="G104" s="270"/>
      <c r="H104" s="270"/>
      <c r="I104" s="270"/>
      <c r="J104" s="270"/>
      <c r="K104" s="270"/>
      <c r="L104" s="200"/>
    </row>
    <row r="105" spans="2:12" s="201" customFormat="1" ht="24.95" customHeight="1">
      <c r="B105" s="200"/>
      <c r="C105" s="236" t="s">
        <v>132</v>
      </c>
      <c r="L105" s="200"/>
    </row>
    <row r="106" spans="2:12" s="201" customFormat="1" ht="6.95" customHeight="1">
      <c r="B106" s="200"/>
      <c r="L106" s="200"/>
    </row>
    <row r="107" spans="2:12" s="201" customFormat="1" ht="12" customHeight="1">
      <c r="B107" s="200"/>
      <c r="C107" s="238" t="s">
        <v>13</v>
      </c>
      <c r="L107" s="200"/>
    </row>
    <row r="108" spans="2:12" s="201" customFormat="1" ht="16.5" customHeight="1">
      <c r="B108" s="200"/>
      <c r="E108" s="239" t="str">
        <f>E7</f>
        <v>CERMNA-224-BYT-8</v>
      </c>
      <c r="F108" s="240"/>
      <c r="G108" s="240"/>
      <c r="H108" s="240"/>
      <c r="L108" s="200"/>
    </row>
    <row r="109" spans="2:12" s="201" customFormat="1" ht="12" customHeight="1">
      <c r="B109" s="200"/>
      <c r="C109" s="238" t="s">
        <v>113</v>
      </c>
      <c r="L109" s="200"/>
    </row>
    <row r="110" spans="2:12" s="201" customFormat="1" ht="16.5" customHeight="1">
      <c r="B110" s="200"/>
      <c r="E110" s="241" t="str">
        <f>E9</f>
        <v>30 - NÁBYTEK</v>
      </c>
      <c r="F110" s="242"/>
      <c r="G110" s="242"/>
      <c r="H110" s="242"/>
      <c r="L110" s="200"/>
    </row>
    <row r="111" spans="2:12" s="201" customFormat="1" ht="6.95" customHeight="1">
      <c r="B111" s="200"/>
      <c r="L111" s="200"/>
    </row>
    <row r="112" spans="2:12" s="201" customFormat="1" ht="12" customHeight="1">
      <c r="B112" s="200"/>
      <c r="C112" s="238" t="s">
        <v>18</v>
      </c>
      <c r="F112" s="243" t="str">
        <f>F12</f>
        <v>Dolní Čermná 224, okr. Ústí n. Orlicí</v>
      </c>
      <c r="I112" s="238" t="s">
        <v>20</v>
      </c>
      <c r="J112" s="244" t="str">
        <f>IF(J12="","",J12)</f>
        <v>16. 1. 2025</v>
      </c>
      <c r="L112" s="200"/>
    </row>
    <row r="113" spans="2:65" s="201" customFormat="1" ht="6.95" customHeight="1">
      <c r="B113" s="200"/>
      <c r="L113" s="200"/>
    </row>
    <row r="114" spans="2:65" s="201" customFormat="1" ht="15.2" customHeight="1">
      <c r="B114" s="200"/>
      <c r="C114" s="238" t="s">
        <v>22</v>
      </c>
      <c r="F114" s="243" t="str">
        <f>E15</f>
        <v>Dětský domov Dolní Čermná</v>
      </c>
      <c r="I114" s="238" t="s">
        <v>29</v>
      </c>
      <c r="J114" s="271" t="str">
        <f>E21</f>
        <v>vs-studio s.r.o.</v>
      </c>
      <c r="L114" s="200"/>
    </row>
    <row r="115" spans="2:65" s="201" customFormat="1" ht="15.2" customHeight="1">
      <c r="B115" s="200"/>
      <c r="C115" s="238" t="s">
        <v>27</v>
      </c>
      <c r="F115" s="243" t="str">
        <f>IF(E18="","",E18)</f>
        <v xml:space="preserve"> </v>
      </c>
      <c r="I115" s="238" t="s">
        <v>33</v>
      </c>
      <c r="J115" s="271" t="str">
        <f>E24</f>
        <v>Jaroslav Klíma</v>
      </c>
      <c r="L115" s="200"/>
    </row>
    <row r="116" spans="2:65" s="201" customFormat="1" ht="10.35" customHeight="1">
      <c r="B116" s="200"/>
      <c r="L116" s="200"/>
    </row>
    <row r="117" spans="2:65" s="292" customFormat="1" ht="29.25" customHeight="1">
      <c r="B117" s="285"/>
      <c r="C117" s="286" t="s">
        <v>133</v>
      </c>
      <c r="D117" s="287" t="s">
        <v>63</v>
      </c>
      <c r="E117" s="287" t="s">
        <v>59</v>
      </c>
      <c r="F117" s="287" t="s">
        <v>60</v>
      </c>
      <c r="G117" s="287" t="s">
        <v>134</v>
      </c>
      <c r="H117" s="287" t="s">
        <v>135</v>
      </c>
      <c r="I117" s="287" t="s">
        <v>136</v>
      </c>
      <c r="J117" s="287" t="s">
        <v>118</v>
      </c>
      <c r="K117" s="288" t="s">
        <v>137</v>
      </c>
      <c r="L117" s="285"/>
      <c r="M117" s="289" t="s">
        <v>1</v>
      </c>
      <c r="N117" s="290" t="s">
        <v>42</v>
      </c>
      <c r="O117" s="290" t="s">
        <v>138</v>
      </c>
      <c r="P117" s="290" t="s">
        <v>139</v>
      </c>
      <c r="Q117" s="290" t="s">
        <v>140</v>
      </c>
      <c r="R117" s="290" t="s">
        <v>141</v>
      </c>
      <c r="S117" s="290" t="s">
        <v>142</v>
      </c>
      <c r="T117" s="291" t="s">
        <v>143</v>
      </c>
    </row>
    <row r="118" spans="2:65" s="201" customFormat="1" ht="22.9" customHeight="1">
      <c r="B118" s="200"/>
      <c r="C118" s="293" t="s">
        <v>144</v>
      </c>
      <c r="J118" s="294">
        <f>BK118</f>
        <v>0</v>
      </c>
      <c r="L118" s="200"/>
      <c r="M118" s="295"/>
      <c r="N118" s="249"/>
      <c r="O118" s="249"/>
      <c r="P118" s="296">
        <f>P119</f>
        <v>1</v>
      </c>
      <c r="Q118" s="249"/>
      <c r="R118" s="296">
        <f>R119</f>
        <v>0</v>
      </c>
      <c r="S118" s="249"/>
      <c r="T118" s="297">
        <f>T119</f>
        <v>0</v>
      </c>
      <c r="AT118" s="210" t="s">
        <v>77</v>
      </c>
      <c r="AU118" s="210" t="s">
        <v>120</v>
      </c>
      <c r="BK118" s="298">
        <f>BK119</f>
        <v>0</v>
      </c>
    </row>
    <row r="119" spans="2:65" s="217" customFormat="1" ht="25.9" customHeight="1">
      <c r="B119" s="218"/>
      <c r="D119" s="219" t="s">
        <v>77</v>
      </c>
      <c r="E119" s="227" t="s">
        <v>201</v>
      </c>
      <c r="F119" s="227" t="s">
        <v>202</v>
      </c>
      <c r="J119" s="228">
        <f>BK119</f>
        <v>0</v>
      </c>
      <c r="L119" s="218"/>
      <c r="M119" s="222"/>
      <c r="P119" s="223">
        <f>P120</f>
        <v>1</v>
      </c>
      <c r="R119" s="223">
        <f>R120</f>
        <v>0</v>
      </c>
      <c r="T119" s="224">
        <f>T120</f>
        <v>0</v>
      </c>
      <c r="AR119" s="219" t="s">
        <v>109</v>
      </c>
      <c r="AT119" s="225" t="s">
        <v>77</v>
      </c>
      <c r="AU119" s="225" t="s">
        <v>78</v>
      </c>
      <c r="AY119" s="219" t="s">
        <v>147</v>
      </c>
      <c r="BK119" s="226">
        <f>BK120</f>
        <v>0</v>
      </c>
    </row>
    <row r="120" spans="2:65" s="217" customFormat="1" ht="22.9" customHeight="1">
      <c r="B120" s="218"/>
      <c r="D120" s="219" t="s">
        <v>77</v>
      </c>
      <c r="E120" s="220" t="s">
        <v>236</v>
      </c>
      <c r="F120" s="220" t="s">
        <v>237</v>
      </c>
      <c r="J120" s="221">
        <f>BK120</f>
        <v>0</v>
      </c>
      <c r="L120" s="218"/>
      <c r="M120" s="222"/>
      <c r="P120" s="223">
        <f>SUM(P121:P128)</f>
        <v>1</v>
      </c>
      <c r="R120" s="223">
        <f>SUM(R121:R128)</f>
        <v>0</v>
      </c>
      <c r="T120" s="224">
        <f>SUM(T121:T128)</f>
        <v>0</v>
      </c>
      <c r="AR120" s="219" t="s">
        <v>109</v>
      </c>
      <c r="AT120" s="225" t="s">
        <v>77</v>
      </c>
      <c r="AU120" s="225" t="s">
        <v>86</v>
      </c>
      <c r="AY120" s="219" t="s">
        <v>147</v>
      </c>
      <c r="BK120" s="226">
        <f>SUM(BK121:BK128)</f>
        <v>0</v>
      </c>
    </row>
    <row r="121" spans="2:65" s="201" customFormat="1" ht="16.5" customHeight="1">
      <c r="B121" s="200"/>
      <c r="C121" s="212" t="s">
        <v>86</v>
      </c>
      <c r="D121" s="213" t="s">
        <v>150</v>
      </c>
      <c r="E121" s="214" t="s">
        <v>731</v>
      </c>
      <c r="F121" s="204" t="s">
        <v>776</v>
      </c>
      <c r="G121" s="215" t="s">
        <v>325</v>
      </c>
      <c r="H121" s="216">
        <v>1</v>
      </c>
      <c r="I121" s="144">
        <v>0</v>
      </c>
      <c r="J121" s="203">
        <f>ROUND(I121*H121,2)</f>
        <v>0</v>
      </c>
      <c r="K121" s="204" t="s">
        <v>214</v>
      </c>
      <c r="L121" s="200"/>
      <c r="M121" s="205" t="s">
        <v>1</v>
      </c>
      <c r="N121" s="206" t="s">
        <v>44</v>
      </c>
      <c r="O121" s="207">
        <v>0.25</v>
      </c>
      <c r="P121" s="207">
        <f>O121*H121</f>
        <v>0.25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AR121" s="209" t="s">
        <v>208</v>
      </c>
      <c r="AT121" s="209" t="s">
        <v>150</v>
      </c>
      <c r="AU121" s="209" t="s">
        <v>109</v>
      </c>
      <c r="AY121" s="210" t="s">
        <v>147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210" t="s">
        <v>109</v>
      </c>
      <c r="BK121" s="211">
        <f>ROUND(I121*H121,2)</f>
        <v>0</v>
      </c>
      <c r="BL121" s="210" t="s">
        <v>208</v>
      </c>
      <c r="BM121" s="209" t="s">
        <v>732</v>
      </c>
    </row>
    <row r="122" spans="2:65" s="183" customFormat="1">
      <c r="B122" s="182"/>
      <c r="D122" s="184" t="s">
        <v>157</v>
      </c>
      <c r="E122" s="185" t="s">
        <v>1</v>
      </c>
      <c r="F122" s="186" t="s">
        <v>86</v>
      </c>
      <c r="H122" s="187">
        <v>1</v>
      </c>
      <c r="L122" s="182"/>
      <c r="M122" s="188"/>
      <c r="T122" s="189"/>
      <c r="AT122" s="185" t="s">
        <v>157</v>
      </c>
      <c r="AU122" s="185" t="s">
        <v>109</v>
      </c>
      <c r="AV122" s="183" t="s">
        <v>109</v>
      </c>
      <c r="AW122" s="183" t="s">
        <v>32</v>
      </c>
      <c r="AX122" s="183" t="s">
        <v>86</v>
      </c>
      <c r="AY122" s="185" t="s">
        <v>147</v>
      </c>
    </row>
    <row r="123" spans="2:65" s="201" customFormat="1" ht="16.5" customHeight="1">
      <c r="B123" s="200"/>
      <c r="C123" s="212" t="s">
        <v>109</v>
      </c>
      <c r="D123" s="213" t="s">
        <v>150</v>
      </c>
      <c r="E123" s="214" t="s">
        <v>733</v>
      </c>
      <c r="F123" s="204" t="s">
        <v>777</v>
      </c>
      <c r="G123" s="215" t="s">
        <v>325</v>
      </c>
      <c r="H123" s="216">
        <v>1</v>
      </c>
      <c r="I123" s="144">
        <v>0</v>
      </c>
      <c r="J123" s="203">
        <f>ROUND(I123*H123,2)</f>
        <v>0</v>
      </c>
      <c r="K123" s="204" t="s">
        <v>214</v>
      </c>
      <c r="L123" s="200"/>
      <c r="M123" s="205" t="s">
        <v>1</v>
      </c>
      <c r="N123" s="206" t="s">
        <v>44</v>
      </c>
      <c r="O123" s="207">
        <v>0.25</v>
      </c>
      <c r="P123" s="207">
        <f>O123*H123</f>
        <v>0.25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AR123" s="209" t="s">
        <v>208</v>
      </c>
      <c r="AT123" s="209" t="s">
        <v>150</v>
      </c>
      <c r="AU123" s="209" t="s">
        <v>109</v>
      </c>
      <c r="AY123" s="210" t="s">
        <v>147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210" t="s">
        <v>109</v>
      </c>
      <c r="BK123" s="211">
        <f>ROUND(I123*H123,2)</f>
        <v>0</v>
      </c>
      <c r="BL123" s="210" t="s">
        <v>208</v>
      </c>
      <c r="BM123" s="209" t="s">
        <v>734</v>
      </c>
    </row>
    <row r="124" spans="2:65" s="183" customFormat="1">
      <c r="B124" s="182"/>
      <c r="D124" s="184" t="s">
        <v>157</v>
      </c>
      <c r="E124" s="185" t="s">
        <v>1</v>
      </c>
      <c r="F124" s="186" t="s">
        <v>86</v>
      </c>
      <c r="H124" s="187">
        <v>1</v>
      </c>
      <c r="L124" s="182"/>
      <c r="M124" s="188"/>
      <c r="T124" s="189"/>
      <c r="AT124" s="185" t="s">
        <v>157</v>
      </c>
      <c r="AU124" s="185" t="s">
        <v>109</v>
      </c>
      <c r="AV124" s="183" t="s">
        <v>109</v>
      </c>
      <c r="AW124" s="183" t="s">
        <v>32</v>
      </c>
      <c r="AX124" s="183" t="s">
        <v>86</v>
      </c>
      <c r="AY124" s="185" t="s">
        <v>147</v>
      </c>
    </row>
    <row r="125" spans="2:65" s="201" customFormat="1" ht="16.5" customHeight="1">
      <c r="B125" s="200"/>
      <c r="C125" s="212" t="s">
        <v>164</v>
      </c>
      <c r="D125" s="213" t="s">
        <v>150</v>
      </c>
      <c r="E125" s="214" t="s">
        <v>735</v>
      </c>
      <c r="F125" s="204" t="s">
        <v>778</v>
      </c>
      <c r="G125" s="215" t="s">
        <v>325</v>
      </c>
      <c r="H125" s="216">
        <v>1</v>
      </c>
      <c r="I125" s="144">
        <v>0</v>
      </c>
      <c r="J125" s="203">
        <f>ROUND(I125*H125,2)</f>
        <v>0</v>
      </c>
      <c r="K125" s="204" t="s">
        <v>214</v>
      </c>
      <c r="L125" s="200"/>
      <c r="M125" s="205" t="s">
        <v>1</v>
      </c>
      <c r="N125" s="206" t="s">
        <v>44</v>
      </c>
      <c r="O125" s="207">
        <v>0.25</v>
      </c>
      <c r="P125" s="207">
        <f>O125*H125</f>
        <v>0.25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AR125" s="209" t="s">
        <v>208</v>
      </c>
      <c r="AT125" s="209" t="s">
        <v>150</v>
      </c>
      <c r="AU125" s="209" t="s">
        <v>109</v>
      </c>
      <c r="AY125" s="210" t="s">
        <v>147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210" t="s">
        <v>109</v>
      </c>
      <c r="BK125" s="211">
        <f>ROUND(I125*H125,2)</f>
        <v>0</v>
      </c>
      <c r="BL125" s="210" t="s">
        <v>208</v>
      </c>
      <c r="BM125" s="209" t="s">
        <v>737</v>
      </c>
    </row>
    <row r="126" spans="2:65" s="183" customFormat="1">
      <c r="B126" s="182"/>
      <c r="D126" s="184" t="s">
        <v>157</v>
      </c>
      <c r="E126" s="185" t="s">
        <v>1</v>
      </c>
      <c r="F126" s="186" t="s">
        <v>86</v>
      </c>
      <c r="H126" s="187">
        <v>1</v>
      </c>
      <c r="L126" s="182"/>
      <c r="M126" s="188"/>
      <c r="T126" s="189"/>
      <c r="AT126" s="185" t="s">
        <v>157</v>
      </c>
      <c r="AU126" s="185" t="s">
        <v>109</v>
      </c>
      <c r="AV126" s="183" t="s">
        <v>109</v>
      </c>
      <c r="AW126" s="183" t="s">
        <v>32</v>
      </c>
      <c r="AX126" s="183" t="s">
        <v>86</v>
      </c>
      <c r="AY126" s="185" t="s">
        <v>147</v>
      </c>
    </row>
    <row r="127" spans="2:65" s="201" customFormat="1" ht="16.5" customHeight="1">
      <c r="B127" s="200"/>
      <c r="C127" s="212" t="s">
        <v>155</v>
      </c>
      <c r="D127" s="213" t="s">
        <v>150</v>
      </c>
      <c r="E127" s="214" t="s">
        <v>738</v>
      </c>
      <c r="F127" s="204" t="s">
        <v>779</v>
      </c>
      <c r="G127" s="215" t="s">
        <v>325</v>
      </c>
      <c r="H127" s="216">
        <v>1</v>
      </c>
      <c r="I127" s="144">
        <v>0</v>
      </c>
      <c r="J127" s="203">
        <f>ROUND(I127*H127,2)</f>
        <v>0</v>
      </c>
      <c r="K127" s="204" t="s">
        <v>214</v>
      </c>
      <c r="L127" s="200"/>
      <c r="M127" s="205" t="s">
        <v>1</v>
      </c>
      <c r="N127" s="206" t="s">
        <v>44</v>
      </c>
      <c r="O127" s="207">
        <v>0.25</v>
      </c>
      <c r="P127" s="207">
        <f>O127*H127</f>
        <v>0.25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AR127" s="209" t="s">
        <v>208</v>
      </c>
      <c r="AT127" s="209" t="s">
        <v>150</v>
      </c>
      <c r="AU127" s="209" t="s">
        <v>109</v>
      </c>
      <c r="AY127" s="210" t="s">
        <v>147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210" t="s">
        <v>109</v>
      </c>
      <c r="BK127" s="211">
        <f>ROUND(I127*H127,2)</f>
        <v>0</v>
      </c>
      <c r="BL127" s="210" t="s">
        <v>208</v>
      </c>
      <c r="BM127" s="209" t="s">
        <v>739</v>
      </c>
    </row>
    <row r="128" spans="2:65" s="183" customFormat="1">
      <c r="B128" s="182"/>
      <c r="D128" s="184" t="s">
        <v>157</v>
      </c>
      <c r="E128" s="185" t="s">
        <v>1</v>
      </c>
      <c r="F128" s="186" t="s">
        <v>86</v>
      </c>
      <c r="H128" s="187">
        <v>1</v>
      </c>
      <c r="L128" s="182"/>
      <c r="M128" s="306"/>
      <c r="N128" s="307"/>
      <c r="O128" s="307"/>
      <c r="P128" s="307"/>
      <c r="Q128" s="307"/>
      <c r="R128" s="307"/>
      <c r="S128" s="307"/>
      <c r="T128" s="308"/>
      <c r="AT128" s="185" t="s">
        <v>157</v>
      </c>
      <c r="AU128" s="185" t="s">
        <v>109</v>
      </c>
      <c r="AV128" s="183" t="s">
        <v>109</v>
      </c>
      <c r="AW128" s="183" t="s">
        <v>32</v>
      </c>
      <c r="AX128" s="183" t="s">
        <v>86</v>
      </c>
      <c r="AY128" s="185" t="s">
        <v>147</v>
      </c>
    </row>
    <row r="129" spans="2:12" s="201" customFormat="1" ht="6.95" customHeight="1">
      <c r="B129" s="198"/>
      <c r="C129" s="199"/>
      <c r="D129" s="199"/>
      <c r="E129" s="199"/>
      <c r="F129" s="199"/>
      <c r="G129" s="199"/>
      <c r="H129" s="199"/>
      <c r="I129" s="199"/>
      <c r="J129" s="199"/>
      <c r="K129" s="199"/>
      <c r="L129" s="200"/>
    </row>
  </sheetData>
  <sheetProtection algorithmName="SHA-512" hashValue="2prSTd029+gPxQrTfc5Qh+3ftT9L1U3rc6qJbiy2zGPiPInCMI2MI1iePiwQlty//H5++8SUA9V1zhUxbD9RDA==" saltValue="NDFw69PIKgPy3mHevKk8SQ==" spinCount="100000" sheet="1" objects="1" scenarios="1" selectLockedCells="1"/>
  <autoFilter ref="C117:K128" xr:uid="{00000000-0009-0000-0000-000007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25"/>
  <sheetViews>
    <sheetView showGridLines="0" topLeftCell="A114" workbookViewId="0">
      <selection activeCell="I123" activeCellId="1" sqref="I121 I123"/>
    </sheetView>
  </sheetViews>
  <sheetFormatPr defaultRowHeight="11.25"/>
  <cols>
    <col min="1" max="1" width="8.33203125" style="202" customWidth="1"/>
    <col min="2" max="2" width="1.1640625" style="202" customWidth="1"/>
    <col min="3" max="3" width="4.1640625" style="202" customWidth="1"/>
    <col min="4" max="4" width="4.33203125" style="202" customWidth="1"/>
    <col min="5" max="5" width="17.1640625" style="202" customWidth="1"/>
    <col min="6" max="6" width="100.83203125" style="202" customWidth="1"/>
    <col min="7" max="7" width="7.5" style="202" customWidth="1"/>
    <col min="8" max="8" width="14" style="202" customWidth="1"/>
    <col min="9" max="9" width="15.83203125" style="202" customWidth="1"/>
    <col min="10" max="11" width="22.33203125" style="202" customWidth="1"/>
    <col min="12" max="12" width="9.33203125" style="202" customWidth="1"/>
    <col min="13" max="13" width="10.83203125" style="202" hidden="1" customWidth="1"/>
    <col min="14" max="14" width="9.33203125" style="202" hidden="1"/>
    <col min="15" max="20" width="14.1640625" style="202" hidden="1" customWidth="1"/>
    <col min="21" max="21" width="16.33203125" style="202" hidden="1" customWidth="1"/>
    <col min="22" max="22" width="12.33203125" style="202" customWidth="1"/>
    <col min="23" max="23" width="16.33203125" style="202" customWidth="1"/>
    <col min="24" max="24" width="12.33203125" style="202" customWidth="1"/>
    <col min="25" max="25" width="15" style="202" customWidth="1"/>
    <col min="26" max="26" width="11" style="202" customWidth="1"/>
    <col min="27" max="27" width="15" style="202" customWidth="1"/>
    <col min="28" max="28" width="16.33203125" style="202" customWidth="1"/>
    <col min="29" max="29" width="11" style="202" customWidth="1"/>
    <col min="30" max="30" width="15" style="202" customWidth="1"/>
    <col min="31" max="31" width="16.33203125" style="202" customWidth="1"/>
    <col min="32" max="43" width="9.33203125" style="202"/>
    <col min="44" max="65" width="9.33203125" style="202" hidden="1"/>
    <col min="66" max="16384" width="9.33203125" style="202"/>
  </cols>
  <sheetData>
    <row r="2" spans="2:46" ht="36.950000000000003" customHeight="1">
      <c r="L2" s="231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210" t="s">
        <v>108</v>
      </c>
    </row>
    <row r="3" spans="2:46" ht="6.95" hidden="1" customHeight="1">
      <c r="B3" s="233"/>
      <c r="C3" s="234"/>
      <c r="D3" s="234"/>
      <c r="E3" s="234"/>
      <c r="F3" s="234"/>
      <c r="G3" s="234"/>
      <c r="H3" s="234"/>
      <c r="I3" s="234"/>
      <c r="J3" s="234"/>
      <c r="K3" s="234"/>
      <c r="L3" s="235"/>
      <c r="AT3" s="210" t="s">
        <v>109</v>
      </c>
    </row>
    <row r="4" spans="2:46" ht="24.95" hidden="1" customHeight="1">
      <c r="B4" s="235"/>
      <c r="D4" s="236" t="s">
        <v>112</v>
      </c>
      <c r="L4" s="235"/>
      <c r="M4" s="237" t="s">
        <v>10</v>
      </c>
      <c r="AT4" s="210" t="s">
        <v>3</v>
      </c>
    </row>
    <row r="5" spans="2:46" ht="6.95" hidden="1" customHeight="1">
      <c r="B5" s="235"/>
      <c r="L5" s="235"/>
    </row>
    <row r="6" spans="2:46" ht="12" hidden="1" customHeight="1">
      <c r="B6" s="235"/>
      <c r="D6" s="238" t="s">
        <v>13</v>
      </c>
      <c r="L6" s="235"/>
    </row>
    <row r="7" spans="2:46" ht="16.5" hidden="1" customHeight="1">
      <c r="B7" s="235"/>
      <c r="E7" s="239" t="str">
        <f>'Rekapitulace zakázky'!K6</f>
        <v>CERMNA-224-BYT-8</v>
      </c>
      <c r="F7" s="240"/>
      <c r="G7" s="240"/>
      <c r="H7" s="240"/>
      <c r="L7" s="235"/>
    </row>
    <row r="8" spans="2:46" s="201" customFormat="1" ht="12" hidden="1" customHeight="1">
      <c r="B8" s="200"/>
      <c r="D8" s="238" t="s">
        <v>113</v>
      </c>
      <c r="L8" s="200"/>
    </row>
    <row r="9" spans="2:46" s="201" customFormat="1" ht="16.5" hidden="1" customHeight="1">
      <c r="B9" s="200"/>
      <c r="E9" s="241" t="s">
        <v>740</v>
      </c>
      <c r="F9" s="242"/>
      <c r="G9" s="242"/>
      <c r="H9" s="242"/>
      <c r="L9" s="200"/>
    </row>
    <row r="10" spans="2:46" s="201" customFormat="1" hidden="1">
      <c r="B10" s="200"/>
      <c r="L10" s="200"/>
    </row>
    <row r="11" spans="2:46" s="201" customFormat="1" ht="12" hidden="1" customHeight="1">
      <c r="B11" s="200"/>
      <c r="D11" s="238" t="s">
        <v>15</v>
      </c>
      <c r="F11" s="243" t="s">
        <v>16</v>
      </c>
      <c r="I11" s="238" t="s">
        <v>17</v>
      </c>
      <c r="J11" s="243" t="s">
        <v>1</v>
      </c>
      <c r="L11" s="200"/>
    </row>
    <row r="12" spans="2:46" s="201" customFormat="1" ht="12" hidden="1" customHeight="1">
      <c r="B12" s="200"/>
      <c r="D12" s="238" t="s">
        <v>18</v>
      </c>
      <c r="F12" s="243" t="s">
        <v>19</v>
      </c>
      <c r="I12" s="238" t="s">
        <v>20</v>
      </c>
      <c r="J12" s="244" t="str">
        <f>'Rekapitulace zakázky'!AN8</f>
        <v>16. 1. 2025</v>
      </c>
      <c r="L12" s="200"/>
    </row>
    <row r="13" spans="2:46" s="201" customFormat="1" ht="10.9" hidden="1" customHeight="1">
      <c r="B13" s="200"/>
      <c r="L13" s="200"/>
    </row>
    <row r="14" spans="2:46" s="201" customFormat="1" ht="12" hidden="1" customHeight="1">
      <c r="B14" s="200"/>
      <c r="D14" s="238" t="s">
        <v>22</v>
      </c>
      <c r="I14" s="238" t="s">
        <v>23</v>
      </c>
      <c r="J14" s="243" t="s">
        <v>24</v>
      </c>
      <c r="L14" s="200"/>
    </row>
    <row r="15" spans="2:46" s="201" customFormat="1" ht="18" hidden="1" customHeight="1">
      <c r="B15" s="200"/>
      <c r="E15" s="243" t="s">
        <v>25</v>
      </c>
      <c r="I15" s="238" t="s">
        <v>26</v>
      </c>
      <c r="J15" s="243" t="s">
        <v>1</v>
      </c>
      <c r="L15" s="200"/>
    </row>
    <row r="16" spans="2:46" s="201" customFormat="1" ht="6.95" hidden="1" customHeight="1">
      <c r="B16" s="200"/>
      <c r="L16" s="200"/>
    </row>
    <row r="17" spans="2:12" s="201" customFormat="1" ht="12" hidden="1" customHeight="1">
      <c r="B17" s="200"/>
      <c r="D17" s="238" t="s">
        <v>27</v>
      </c>
      <c r="I17" s="238" t="s">
        <v>23</v>
      </c>
      <c r="J17" s="243" t="str">
        <f>'Rekapitulace zakázky'!AN13</f>
        <v/>
      </c>
      <c r="L17" s="200"/>
    </row>
    <row r="18" spans="2:12" s="201" customFormat="1" ht="18" hidden="1" customHeight="1">
      <c r="B18" s="200"/>
      <c r="E18" s="245" t="str">
        <f>'Rekapitulace zakázky'!E14</f>
        <v xml:space="preserve"> </v>
      </c>
      <c r="F18" s="245"/>
      <c r="G18" s="245"/>
      <c r="H18" s="245"/>
      <c r="I18" s="238" t="s">
        <v>26</v>
      </c>
      <c r="J18" s="243" t="str">
        <f>'Rekapitulace zakázky'!AN14</f>
        <v/>
      </c>
      <c r="L18" s="200"/>
    </row>
    <row r="19" spans="2:12" s="201" customFormat="1" ht="6.95" hidden="1" customHeight="1">
      <c r="B19" s="200"/>
      <c r="L19" s="200"/>
    </row>
    <row r="20" spans="2:12" s="201" customFormat="1" ht="12" hidden="1" customHeight="1">
      <c r="B20" s="200"/>
      <c r="D20" s="238" t="s">
        <v>29</v>
      </c>
      <c r="I20" s="238" t="s">
        <v>23</v>
      </c>
      <c r="J20" s="243" t="s">
        <v>30</v>
      </c>
      <c r="L20" s="200"/>
    </row>
    <row r="21" spans="2:12" s="201" customFormat="1" ht="18" hidden="1" customHeight="1">
      <c r="B21" s="200"/>
      <c r="E21" s="243" t="s">
        <v>31</v>
      </c>
      <c r="I21" s="238" t="s">
        <v>26</v>
      </c>
      <c r="J21" s="243" t="s">
        <v>1</v>
      </c>
      <c r="L21" s="200"/>
    </row>
    <row r="22" spans="2:12" s="201" customFormat="1" ht="6.95" hidden="1" customHeight="1">
      <c r="B22" s="200"/>
      <c r="L22" s="200"/>
    </row>
    <row r="23" spans="2:12" s="201" customFormat="1" ht="12" hidden="1" customHeight="1">
      <c r="B23" s="200"/>
      <c r="D23" s="238" t="s">
        <v>33</v>
      </c>
      <c r="I23" s="238" t="s">
        <v>23</v>
      </c>
      <c r="J23" s="243" t="s">
        <v>34</v>
      </c>
      <c r="L23" s="200"/>
    </row>
    <row r="24" spans="2:12" s="201" customFormat="1" ht="18" hidden="1" customHeight="1">
      <c r="B24" s="200"/>
      <c r="E24" s="243" t="s">
        <v>35</v>
      </c>
      <c r="I24" s="238" t="s">
        <v>26</v>
      </c>
      <c r="J24" s="243" t="s">
        <v>1</v>
      </c>
      <c r="L24" s="200"/>
    </row>
    <row r="25" spans="2:12" s="201" customFormat="1" ht="6.95" hidden="1" customHeight="1">
      <c r="B25" s="200"/>
      <c r="L25" s="200"/>
    </row>
    <row r="26" spans="2:12" s="201" customFormat="1" ht="12" hidden="1" customHeight="1">
      <c r="B26" s="200"/>
      <c r="D26" s="238" t="s">
        <v>36</v>
      </c>
      <c r="L26" s="200"/>
    </row>
    <row r="27" spans="2:12" s="247" customFormat="1" ht="23.25" hidden="1" customHeight="1">
      <c r="B27" s="246"/>
      <c r="E27" s="248" t="s">
        <v>115</v>
      </c>
      <c r="F27" s="248"/>
      <c r="G27" s="248"/>
      <c r="H27" s="248"/>
      <c r="L27" s="246"/>
    </row>
    <row r="28" spans="2:12" s="201" customFormat="1" ht="6.95" hidden="1" customHeight="1">
      <c r="B28" s="200"/>
      <c r="L28" s="200"/>
    </row>
    <row r="29" spans="2:12" s="201" customFormat="1" ht="6.95" hidden="1" customHeight="1">
      <c r="B29" s="200"/>
      <c r="D29" s="249"/>
      <c r="E29" s="249"/>
      <c r="F29" s="249"/>
      <c r="G29" s="249"/>
      <c r="H29" s="249"/>
      <c r="I29" s="249"/>
      <c r="J29" s="249"/>
      <c r="K29" s="249"/>
      <c r="L29" s="200"/>
    </row>
    <row r="30" spans="2:12" s="201" customFormat="1" ht="25.35" hidden="1" customHeight="1">
      <c r="B30" s="200"/>
      <c r="D30" s="250" t="s">
        <v>38</v>
      </c>
      <c r="J30" s="251">
        <f>ROUND(J118, 2)</f>
        <v>0</v>
      </c>
      <c r="L30" s="200"/>
    </row>
    <row r="31" spans="2:12" s="201" customFormat="1" ht="6.95" hidden="1" customHeight="1">
      <c r="B31" s="200"/>
      <c r="D31" s="249"/>
      <c r="E31" s="249"/>
      <c r="F31" s="249"/>
      <c r="G31" s="249"/>
      <c r="H31" s="249"/>
      <c r="I31" s="249"/>
      <c r="J31" s="249"/>
      <c r="K31" s="249"/>
      <c r="L31" s="200"/>
    </row>
    <row r="32" spans="2:12" s="201" customFormat="1" ht="14.45" hidden="1" customHeight="1">
      <c r="B32" s="200"/>
      <c r="F32" s="252" t="s">
        <v>40</v>
      </c>
      <c r="I32" s="252" t="s">
        <v>39</v>
      </c>
      <c r="J32" s="252" t="s">
        <v>41</v>
      </c>
      <c r="L32" s="200"/>
    </row>
    <row r="33" spans="2:12" s="201" customFormat="1" ht="14.45" hidden="1" customHeight="1">
      <c r="B33" s="200"/>
      <c r="D33" s="253" t="s">
        <v>42</v>
      </c>
      <c r="E33" s="238" t="s">
        <v>43</v>
      </c>
      <c r="F33" s="254">
        <f>ROUND((SUM(BE118:BE124)),  2)</f>
        <v>0</v>
      </c>
      <c r="I33" s="255">
        <v>0.21</v>
      </c>
      <c r="J33" s="254">
        <f>ROUND(((SUM(BE118:BE124))*I33),  2)</f>
        <v>0</v>
      </c>
      <c r="L33" s="200"/>
    </row>
    <row r="34" spans="2:12" s="201" customFormat="1" ht="14.45" hidden="1" customHeight="1">
      <c r="B34" s="200"/>
      <c r="E34" s="238" t="s">
        <v>44</v>
      </c>
      <c r="F34" s="254">
        <f>ROUND((SUM(BF118:BF124)),  2)</f>
        <v>0</v>
      </c>
      <c r="I34" s="255">
        <v>0.12</v>
      </c>
      <c r="J34" s="254">
        <f>ROUND(((SUM(BF118:BF124))*I34),  2)</f>
        <v>0</v>
      </c>
      <c r="L34" s="200"/>
    </row>
    <row r="35" spans="2:12" s="201" customFormat="1" ht="14.45" hidden="1" customHeight="1">
      <c r="B35" s="200"/>
      <c r="E35" s="238" t="s">
        <v>45</v>
      </c>
      <c r="F35" s="254">
        <f>ROUND((SUM(BG118:BG124)),  2)</f>
        <v>0</v>
      </c>
      <c r="I35" s="255">
        <v>0.21</v>
      </c>
      <c r="J35" s="254">
        <f>0</f>
        <v>0</v>
      </c>
      <c r="L35" s="200"/>
    </row>
    <row r="36" spans="2:12" s="201" customFormat="1" ht="14.45" hidden="1" customHeight="1">
      <c r="B36" s="200"/>
      <c r="E36" s="238" t="s">
        <v>46</v>
      </c>
      <c r="F36" s="254">
        <f>ROUND((SUM(BH118:BH124)),  2)</f>
        <v>0</v>
      </c>
      <c r="I36" s="255">
        <v>0.12</v>
      </c>
      <c r="J36" s="254">
        <f>0</f>
        <v>0</v>
      </c>
      <c r="L36" s="200"/>
    </row>
    <row r="37" spans="2:12" s="201" customFormat="1" ht="14.45" hidden="1" customHeight="1">
      <c r="B37" s="200"/>
      <c r="E37" s="238" t="s">
        <v>47</v>
      </c>
      <c r="F37" s="254">
        <f>ROUND((SUM(BI118:BI124)),  2)</f>
        <v>0</v>
      </c>
      <c r="I37" s="255">
        <v>0</v>
      </c>
      <c r="J37" s="254">
        <f>0</f>
        <v>0</v>
      </c>
      <c r="L37" s="200"/>
    </row>
    <row r="38" spans="2:12" s="201" customFormat="1" ht="6.95" hidden="1" customHeight="1">
      <c r="B38" s="200"/>
      <c r="L38" s="200"/>
    </row>
    <row r="39" spans="2:12" s="201" customFormat="1" ht="25.35" hidden="1" customHeight="1">
      <c r="B39" s="200"/>
      <c r="C39" s="256"/>
      <c r="D39" s="257" t="s">
        <v>48</v>
      </c>
      <c r="E39" s="258"/>
      <c r="F39" s="258"/>
      <c r="G39" s="259" t="s">
        <v>49</v>
      </c>
      <c r="H39" s="260" t="s">
        <v>50</v>
      </c>
      <c r="I39" s="258"/>
      <c r="J39" s="261">
        <f>SUM(J30:J37)</f>
        <v>0</v>
      </c>
      <c r="K39" s="262"/>
      <c r="L39" s="200"/>
    </row>
    <row r="40" spans="2:12" s="201" customFormat="1" ht="14.45" hidden="1" customHeight="1">
      <c r="B40" s="200"/>
      <c r="L40" s="200"/>
    </row>
    <row r="41" spans="2:12" ht="14.45" hidden="1" customHeight="1">
      <c r="B41" s="235"/>
      <c r="L41" s="235"/>
    </row>
    <row r="42" spans="2:12" ht="14.45" hidden="1" customHeight="1">
      <c r="B42" s="235"/>
      <c r="L42" s="235"/>
    </row>
    <row r="43" spans="2:12" ht="14.45" hidden="1" customHeight="1">
      <c r="B43" s="235"/>
      <c r="L43" s="235"/>
    </row>
    <row r="44" spans="2:12" ht="14.45" hidden="1" customHeight="1">
      <c r="B44" s="235"/>
      <c r="L44" s="235"/>
    </row>
    <row r="45" spans="2:12" ht="14.45" hidden="1" customHeight="1">
      <c r="B45" s="235"/>
      <c r="L45" s="235"/>
    </row>
    <row r="46" spans="2:12" ht="14.45" hidden="1" customHeight="1">
      <c r="B46" s="235"/>
      <c r="L46" s="235"/>
    </row>
    <row r="47" spans="2:12" ht="14.45" hidden="1" customHeight="1">
      <c r="B47" s="235"/>
      <c r="L47" s="235"/>
    </row>
    <row r="48" spans="2:12" ht="14.45" hidden="1" customHeight="1">
      <c r="B48" s="235"/>
      <c r="L48" s="235"/>
    </row>
    <row r="49" spans="2:12" ht="14.45" hidden="1" customHeight="1">
      <c r="B49" s="235"/>
      <c r="L49" s="235"/>
    </row>
    <row r="50" spans="2:12" s="201" customFormat="1" ht="14.45" hidden="1" customHeight="1">
      <c r="B50" s="200"/>
      <c r="D50" s="263" t="s">
        <v>51</v>
      </c>
      <c r="E50" s="264"/>
      <c r="F50" s="264"/>
      <c r="G50" s="263" t="s">
        <v>52</v>
      </c>
      <c r="H50" s="264"/>
      <c r="I50" s="264"/>
      <c r="J50" s="264"/>
      <c r="K50" s="264"/>
      <c r="L50" s="200"/>
    </row>
    <row r="51" spans="2:12" hidden="1">
      <c r="B51" s="235"/>
      <c r="L51" s="235"/>
    </row>
    <row r="52" spans="2:12" hidden="1">
      <c r="B52" s="235"/>
      <c r="L52" s="235"/>
    </row>
    <row r="53" spans="2:12" hidden="1">
      <c r="B53" s="235"/>
      <c r="L53" s="235"/>
    </row>
    <row r="54" spans="2:12" hidden="1">
      <c r="B54" s="235"/>
      <c r="L54" s="235"/>
    </row>
    <row r="55" spans="2:12" hidden="1">
      <c r="B55" s="235"/>
      <c r="L55" s="235"/>
    </row>
    <row r="56" spans="2:12" hidden="1">
      <c r="B56" s="235"/>
      <c r="L56" s="235"/>
    </row>
    <row r="57" spans="2:12" hidden="1">
      <c r="B57" s="235"/>
      <c r="L57" s="235"/>
    </row>
    <row r="58" spans="2:12" hidden="1">
      <c r="B58" s="235"/>
      <c r="L58" s="235"/>
    </row>
    <row r="59" spans="2:12" hidden="1">
      <c r="B59" s="235"/>
      <c r="L59" s="235"/>
    </row>
    <row r="60" spans="2:12" hidden="1">
      <c r="B60" s="235"/>
      <c r="L60" s="235"/>
    </row>
    <row r="61" spans="2:12" s="201" customFormat="1" ht="12.75" hidden="1">
      <c r="B61" s="200"/>
      <c r="D61" s="265" t="s">
        <v>53</v>
      </c>
      <c r="E61" s="266"/>
      <c r="F61" s="267" t="s">
        <v>54</v>
      </c>
      <c r="G61" s="265" t="s">
        <v>53</v>
      </c>
      <c r="H61" s="266"/>
      <c r="I61" s="266"/>
      <c r="J61" s="268" t="s">
        <v>54</v>
      </c>
      <c r="K61" s="266"/>
      <c r="L61" s="200"/>
    </row>
    <row r="62" spans="2:12" hidden="1">
      <c r="B62" s="235"/>
      <c r="L62" s="235"/>
    </row>
    <row r="63" spans="2:12" hidden="1">
      <c r="B63" s="235"/>
      <c r="L63" s="235"/>
    </row>
    <row r="64" spans="2:12" hidden="1">
      <c r="B64" s="235"/>
      <c r="L64" s="235"/>
    </row>
    <row r="65" spans="2:12" s="201" customFormat="1" ht="12.75" hidden="1">
      <c r="B65" s="200"/>
      <c r="D65" s="263" t="s">
        <v>55</v>
      </c>
      <c r="E65" s="264"/>
      <c r="F65" s="264"/>
      <c r="G65" s="263" t="s">
        <v>56</v>
      </c>
      <c r="H65" s="264"/>
      <c r="I65" s="264"/>
      <c r="J65" s="264"/>
      <c r="K65" s="264"/>
      <c r="L65" s="200"/>
    </row>
    <row r="66" spans="2:12" hidden="1">
      <c r="B66" s="235"/>
      <c r="L66" s="235"/>
    </row>
    <row r="67" spans="2:12" hidden="1">
      <c r="B67" s="235"/>
      <c r="L67" s="235"/>
    </row>
    <row r="68" spans="2:12" hidden="1">
      <c r="B68" s="235"/>
      <c r="L68" s="235"/>
    </row>
    <row r="69" spans="2:12" hidden="1">
      <c r="B69" s="235"/>
      <c r="L69" s="235"/>
    </row>
    <row r="70" spans="2:12" hidden="1">
      <c r="B70" s="235"/>
      <c r="L70" s="235"/>
    </row>
    <row r="71" spans="2:12" hidden="1">
      <c r="B71" s="235"/>
      <c r="L71" s="235"/>
    </row>
    <row r="72" spans="2:12" hidden="1">
      <c r="B72" s="235"/>
      <c r="L72" s="235"/>
    </row>
    <row r="73" spans="2:12" hidden="1">
      <c r="B73" s="235"/>
      <c r="L73" s="235"/>
    </row>
    <row r="74" spans="2:12" hidden="1">
      <c r="B74" s="235"/>
      <c r="L74" s="235"/>
    </row>
    <row r="75" spans="2:12" hidden="1">
      <c r="B75" s="235"/>
      <c r="L75" s="235"/>
    </row>
    <row r="76" spans="2:12" s="201" customFormat="1" ht="12.75" hidden="1">
      <c r="B76" s="200"/>
      <c r="D76" s="265" t="s">
        <v>53</v>
      </c>
      <c r="E76" s="266"/>
      <c r="F76" s="267" t="s">
        <v>54</v>
      </c>
      <c r="G76" s="265" t="s">
        <v>53</v>
      </c>
      <c r="H76" s="266"/>
      <c r="I76" s="266"/>
      <c r="J76" s="268" t="s">
        <v>54</v>
      </c>
      <c r="K76" s="266"/>
      <c r="L76" s="200"/>
    </row>
    <row r="77" spans="2:12" s="201" customFormat="1" ht="14.45" hidden="1" customHeight="1">
      <c r="B77" s="198"/>
      <c r="C77" s="199"/>
      <c r="D77" s="199"/>
      <c r="E77" s="199"/>
      <c r="F77" s="199"/>
      <c r="G77" s="199"/>
      <c r="H77" s="199"/>
      <c r="I77" s="199"/>
      <c r="J77" s="199"/>
      <c r="K77" s="199"/>
      <c r="L77" s="200"/>
    </row>
    <row r="78" spans="2:12" hidden="1"/>
    <row r="79" spans="2:12" hidden="1"/>
    <row r="80" spans="2:12" hidden="1"/>
    <row r="81" spans="2:47" s="201" customFormat="1" ht="6.95" customHeight="1">
      <c r="B81" s="269"/>
      <c r="C81" s="270"/>
      <c r="D81" s="270"/>
      <c r="E81" s="270"/>
      <c r="F81" s="270"/>
      <c r="G81" s="270"/>
      <c r="H81" s="270"/>
      <c r="I81" s="270"/>
      <c r="J81" s="270"/>
      <c r="K81" s="270"/>
      <c r="L81" s="200"/>
    </row>
    <row r="82" spans="2:47" s="201" customFormat="1" ht="24.95" customHeight="1">
      <c r="B82" s="200"/>
      <c r="C82" s="236" t="s">
        <v>116</v>
      </c>
      <c r="L82" s="200"/>
    </row>
    <row r="83" spans="2:47" s="201" customFormat="1" ht="6.95" customHeight="1">
      <c r="B83" s="200"/>
      <c r="L83" s="200"/>
    </row>
    <row r="84" spans="2:47" s="201" customFormat="1" ht="12" customHeight="1">
      <c r="B84" s="200"/>
      <c r="C84" s="238" t="s">
        <v>13</v>
      </c>
      <c r="L84" s="200"/>
    </row>
    <row r="85" spans="2:47" s="201" customFormat="1" ht="16.5" customHeight="1">
      <c r="B85" s="200"/>
      <c r="E85" s="239" t="str">
        <f>E7</f>
        <v>CERMNA-224-BYT-8</v>
      </c>
      <c r="F85" s="240"/>
      <c r="G85" s="240"/>
      <c r="H85" s="240"/>
      <c r="L85" s="200"/>
    </row>
    <row r="86" spans="2:47" s="201" customFormat="1" ht="12" customHeight="1">
      <c r="B86" s="200"/>
      <c r="C86" s="238" t="s">
        <v>113</v>
      </c>
      <c r="L86" s="200"/>
    </row>
    <row r="87" spans="2:47" s="201" customFormat="1" ht="16.5" customHeight="1">
      <c r="B87" s="200"/>
      <c r="E87" s="241" t="str">
        <f>E9</f>
        <v>31 - NÁBYTEK MONTÁŽ</v>
      </c>
      <c r="F87" s="242"/>
      <c r="G87" s="242"/>
      <c r="H87" s="242"/>
      <c r="L87" s="200"/>
    </row>
    <row r="88" spans="2:47" s="201" customFormat="1" ht="6.95" customHeight="1">
      <c r="B88" s="200"/>
      <c r="L88" s="200"/>
    </row>
    <row r="89" spans="2:47" s="201" customFormat="1" ht="12" customHeight="1">
      <c r="B89" s="200"/>
      <c r="C89" s="238" t="s">
        <v>18</v>
      </c>
      <c r="F89" s="243" t="str">
        <f>F12</f>
        <v>Dolní Čermná 224, okr. Ústí n. Orlicí</v>
      </c>
      <c r="I89" s="238" t="s">
        <v>20</v>
      </c>
      <c r="J89" s="244" t="str">
        <f>IF(J12="","",J12)</f>
        <v>16. 1. 2025</v>
      </c>
      <c r="L89" s="200"/>
    </row>
    <row r="90" spans="2:47" s="201" customFormat="1" ht="6.95" customHeight="1">
      <c r="B90" s="200"/>
      <c r="L90" s="200"/>
    </row>
    <row r="91" spans="2:47" s="201" customFormat="1" ht="15.2" customHeight="1">
      <c r="B91" s="200"/>
      <c r="C91" s="238" t="s">
        <v>22</v>
      </c>
      <c r="F91" s="243" t="str">
        <f>E15</f>
        <v>Dětský domov Dolní Čermná</v>
      </c>
      <c r="I91" s="238" t="s">
        <v>29</v>
      </c>
      <c r="J91" s="271" t="str">
        <f>E21</f>
        <v>vs-studio s.r.o.</v>
      </c>
      <c r="L91" s="200"/>
    </row>
    <row r="92" spans="2:47" s="201" customFormat="1" ht="15.2" customHeight="1">
      <c r="B92" s="200"/>
      <c r="C92" s="238" t="s">
        <v>27</v>
      </c>
      <c r="F92" s="243" t="str">
        <f>IF(E18="","",E18)</f>
        <v xml:space="preserve"> </v>
      </c>
      <c r="I92" s="238" t="s">
        <v>33</v>
      </c>
      <c r="J92" s="271" t="str">
        <f>E24</f>
        <v>Jaroslav Klíma</v>
      </c>
      <c r="L92" s="200"/>
    </row>
    <row r="93" spans="2:47" s="201" customFormat="1" ht="10.35" customHeight="1">
      <c r="B93" s="200"/>
      <c r="L93" s="200"/>
    </row>
    <row r="94" spans="2:47" s="201" customFormat="1" ht="29.25" customHeight="1">
      <c r="B94" s="200"/>
      <c r="C94" s="272" t="s">
        <v>117</v>
      </c>
      <c r="D94" s="256"/>
      <c r="E94" s="256"/>
      <c r="F94" s="256"/>
      <c r="G94" s="256"/>
      <c r="H94" s="256"/>
      <c r="I94" s="256"/>
      <c r="J94" s="273" t="s">
        <v>118</v>
      </c>
      <c r="K94" s="256"/>
      <c r="L94" s="200"/>
    </row>
    <row r="95" spans="2:47" s="201" customFormat="1" ht="10.35" customHeight="1">
      <c r="B95" s="200"/>
      <c r="L95" s="200"/>
    </row>
    <row r="96" spans="2:47" s="201" customFormat="1" ht="22.9" customHeight="1">
      <c r="B96" s="200"/>
      <c r="C96" s="274" t="s">
        <v>119</v>
      </c>
      <c r="J96" s="251">
        <f>J118</f>
        <v>0</v>
      </c>
      <c r="L96" s="200"/>
      <c r="AU96" s="210" t="s">
        <v>120</v>
      </c>
    </row>
    <row r="97" spans="2:12" s="276" customFormat="1" ht="24.95" customHeight="1">
      <c r="B97" s="275"/>
      <c r="D97" s="277" t="s">
        <v>124</v>
      </c>
      <c r="E97" s="278"/>
      <c r="F97" s="278"/>
      <c r="G97" s="278"/>
      <c r="H97" s="278"/>
      <c r="I97" s="278"/>
      <c r="J97" s="279">
        <f>J119</f>
        <v>0</v>
      </c>
      <c r="L97" s="275"/>
    </row>
    <row r="98" spans="2:12" s="281" customFormat="1" ht="19.899999999999999" customHeight="1">
      <c r="B98" s="280"/>
      <c r="D98" s="282" t="s">
        <v>127</v>
      </c>
      <c r="E98" s="283"/>
      <c r="F98" s="283"/>
      <c r="G98" s="283"/>
      <c r="H98" s="283"/>
      <c r="I98" s="283"/>
      <c r="J98" s="284">
        <f>J120</f>
        <v>0</v>
      </c>
      <c r="L98" s="280"/>
    </row>
    <row r="99" spans="2:12" s="201" customFormat="1" ht="21.75" customHeight="1">
      <c r="B99" s="200"/>
      <c r="L99" s="200"/>
    </row>
    <row r="100" spans="2:12" s="201" customFormat="1" ht="6.95" customHeight="1">
      <c r="B100" s="198"/>
      <c r="C100" s="199"/>
      <c r="D100" s="199"/>
      <c r="E100" s="199"/>
      <c r="F100" s="199"/>
      <c r="G100" s="199"/>
      <c r="H100" s="199"/>
      <c r="I100" s="199"/>
      <c r="J100" s="199"/>
      <c r="K100" s="199"/>
      <c r="L100" s="200"/>
    </row>
    <row r="104" spans="2:12" s="201" customFormat="1" ht="6.95" customHeight="1">
      <c r="B104" s="269"/>
      <c r="C104" s="270"/>
      <c r="D104" s="270"/>
      <c r="E104" s="270"/>
      <c r="F104" s="270"/>
      <c r="G104" s="270"/>
      <c r="H104" s="270"/>
      <c r="I104" s="270"/>
      <c r="J104" s="270"/>
      <c r="K104" s="270"/>
      <c r="L104" s="200"/>
    </row>
    <row r="105" spans="2:12" s="201" customFormat="1" ht="24.95" customHeight="1">
      <c r="B105" s="200"/>
      <c r="C105" s="236" t="s">
        <v>132</v>
      </c>
      <c r="L105" s="200"/>
    </row>
    <row r="106" spans="2:12" s="201" customFormat="1" ht="6.95" customHeight="1">
      <c r="B106" s="200"/>
      <c r="L106" s="200"/>
    </row>
    <row r="107" spans="2:12" s="201" customFormat="1" ht="12" customHeight="1">
      <c r="B107" s="200"/>
      <c r="C107" s="238" t="s">
        <v>13</v>
      </c>
      <c r="L107" s="200"/>
    </row>
    <row r="108" spans="2:12" s="201" customFormat="1" ht="16.5" customHeight="1">
      <c r="B108" s="200"/>
      <c r="E108" s="239" t="str">
        <f>E7</f>
        <v>CERMNA-224-BYT-8</v>
      </c>
      <c r="F108" s="240"/>
      <c r="G108" s="240"/>
      <c r="H108" s="240"/>
      <c r="L108" s="200"/>
    </row>
    <row r="109" spans="2:12" s="201" customFormat="1" ht="12" customHeight="1">
      <c r="B109" s="200"/>
      <c r="C109" s="238" t="s">
        <v>113</v>
      </c>
      <c r="L109" s="200"/>
    </row>
    <row r="110" spans="2:12" s="201" customFormat="1" ht="16.5" customHeight="1">
      <c r="B110" s="200"/>
      <c r="E110" s="241" t="str">
        <f>E9</f>
        <v>31 - NÁBYTEK MONTÁŽ</v>
      </c>
      <c r="F110" s="242"/>
      <c r="G110" s="242"/>
      <c r="H110" s="242"/>
      <c r="L110" s="200"/>
    </row>
    <row r="111" spans="2:12" s="201" customFormat="1" ht="6.95" customHeight="1">
      <c r="B111" s="200"/>
      <c r="L111" s="200"/>
    </row>
    <row r="112" spans="2:12" s="201" customFormat="1" ht="12" customHeight="1">
      <c r="B112" s="200"/>
      <c r="C112" s="238" t="s">
        <v>18</v>
      </c>
      <c r="F112" s="243" t="str">
        <f>F12</f>
        <v>Dolní Čermná 224, okr. Ústí n. Orlicí</v>
      </c>
      <c r="I112" s="238" t="s">
        <v>20</v>
      </c>
      <c r="J112" s="244" t="str">
        <f>IF(J12="","",J12)</f>
        <v>16. 1. 2025</v>
      </c>
      <c r="L112" s="200"/>
    </row>
    <row r="113" spans="2:65" s="201" customFormat="1" ht="6.95" customHeight="1">
      <c r="B113" s="200"/>
      <c r="L113" s="200"/>
    </row>
    <row r="114" spans="2:65" s="201" customFormat="1" ht="15.2" customHeight="1">
      <c r="B114" s="200"/>
      <c r="C114" s="238" t="s">
        <v>22</v>
      </c>
      <c r="F114" s="243" t="str">
        <f>E15</f>
        <v>Dětský domov Dolní Čermná</v>
      </c>
      <c r="I114" s="238" t="s">
        <v>29</v>
      </c>
      <c r="J114" s="271" t="str">
        <f>E21</f>
        <v>vs-studio s.r.o.</v>
      </c>
      <c r="L114" s="200"/>
    </row>
    <row r="115" spans="2:65" s="201" customFormat="1" ht="15.2" customHeight="1">
      <c r="B115" s="200"/>
      <c r="C115" s="238" t="s">
        <v>27</v>
      </c>
      <c r="F115" s="243" t="str">
        <f>IF(E18="","",E18)</f>
        <v xml:space="preserve"> </v>
      </c>
      <c r="I115" s="238" t="s">
        <v>33</v>
      </c>
      <c r="J115" s="271" t="str">
        <f>E24</f>
        <v>Jaroslav Klíma</v>
      </c>
      <c r="L115" s="200"/>
    </row>
    <row r="116" spans="2:65" s="201" customFormat="1" ht="10.35" customHeight="1">
      <c r="B116" s="200"/>
      <c r="L116" s="200"/>
    </row>
    <row r="117" spans="2:65" s="292" customFormat="1" ht="29.25" customHeight="1">
      <c r="B117" s="285"/>
      <c r="C117" s="286" t="s">
        <v>133</v>
      </c>
      <c r="D117" s="287" t="s">
        <v>63</v>
      </c>
      <c r="E117" s="287" t="s">
        <v>59</v>
      </c>
      <c r="F117" s="287" t="s">
        <v>60</v>
      </c>
      <c r="G117" s="287" t="s">
        <v>134</v>
      </c>
      <c r="H117" s="287" t="s">
        <v>135</v>
      </c>
      <c r="I117" s="287" t="s">
        <v>136</v>
      </c>
      <c r="J117" s="287" t="s">
        <v>118</v>
      </c>
      <c r="K117" s="288" t="s">
        <v>137</v>
      </c>
      <c r="L117" s="285"/>
      <c r="M117" s="289" t="s">
        <v>1</v>
      </c>
      <c r="N117" s="290" t="s">
        <v>42</v>
      </c>
      <c r="O117" s="290" t="s">
        <v>138</v>
      </c>
      <c r="P117" s="290" t="s">
        <v>139</v>
      </c>
      <c r="Q117" s="290" t="s">
        <v>140</v>
      </c>
      <c r="R117" s="290" t="s">
        <v>141</v>
      </c>
      <c r="S117" s="290" t="s">
        <v>142</v>
      </c>
      <c r="T117" s="291" t="s">
        <v>143</v>
      </c>
    </row>
    <row r="118" spans="2:65" s="201" customFormat="1" ht="22.9" customHeight="1">
      <c r="B118" s="200"/>
      <c r="C118" s="293" t="s">
        <v>144</v>
      </c>
      <c r="J118" s="294">
        <f>BK118</f>
        <v>0</v>
      </c>
      <c r="L118" s="200"/>
      <c r="M118" s="295"/>
      <c r="N118" s="249"/>
      <c r="O118" s="249"/>
      <c r="P118" s="296">
        <f>P119</f>
        <v>20.25</v>
      </c>
      <c r="Q118" s="249"/>
      <c r="R118" s="296">
        <f>R119</f>
        <v>0</v>
      </c>
      <c r="S118" s="249"/>
      <c r="T118" s="297">
        <f>T119</f>
        <v>0</v>
      </c>
      <c r="AT118" s="210" t="s">
        <v>77</v>
      </c>
      <c r="AU118" s="210" t="s">
        <v>120</v>
      </c>
      <c r="BK118" s="298">
        <f>BK119</f>
        <v>0</v>
      </c>
    </row>
    <row r="119" spans="2:65" s="217" customFormat="1" ht="25.9" customHeight="1">
      <c r="B119" s="218"/>
      <c r="D119" s="219" t="s">
        <v>77</v>
      </c>
      <c r="E119" s="227" t="s">
        <v>201</v>
      </c>
      <c r="F119" s="227" t="s">
        <v>202</v>
      </c>
      <c r="J119" s="228">
        <f>BK119</f>
        <v>0</v>
      </c>
      <c r="L119" s="218"/>
      <c r="M119" s="222"/>
      <c r="P119" s="223">
        <f>P120</f>
        <v>20.25</v>
      </c>
      <c r="R119" s="223">
        <f>R120</f>
        <v>0</v>
      </c>
      <c r="T119" s="224">
        <f>T120</f>
        <v>0</v>
      </c>
      <c r="AR119" s="219" t="s">
        <v>109</v>
      </c>
      <c r="AT119" s="225" t="s">
        <v>77</v>
      </c>
      <c r="AU119" s="225" t="s">
        <v>78</v>
      </c>
      <c r="AY119" s="219" t="s">
        <v>147</v>
      </c>
      <c r="BK119" s="226">
        <f>BK120</f>
        <v>0</v>
      </c>
    </row>
    <row r="120" spans="2:65" s="217" customFormat="1" ht="22.9" customHeight="1">
      <c r="B120" s="218"/>
      <c r="D120" s="219" t="s">
        <v>77</v>
      </c>
      <c r="E120" s="220" t="s">
        <v>236</v>
      </c>
      <c r="F120" s="220" t="s">
        <v>237</v>
      </c>
      <c r="J120" s="221">
        <f>BK120</f>
        <v>0</v>
      </c>
      <c r="L120" s="218"/>
      <c r="M120" s="222"/>
      <c r="P120" s="223">
        <f>SUM(P121:P124)</f>
        <v>20.25</v>
      </c>
      <c r="R120" s="223">
        <f>SUM(R121:R124)</f>
        <v>0</v>
      </c>
      <c r="T120" s="224">
        <f>SUM(T121:T124)</f>
        <v>0</v>
      </c>
      <c r="AR120" s="219" t="s">
        <v>109</v>
      </c>
      <c r="AT120" s="225" t="s">
        <v>77</v>
      </c>
      <c r="AU120" s="225" t="s">
        <v>86</v>
      </c>
      <c r="AY120" s="219" t="s">
        <v>147</v>
      </c>
      <c r="BK120" s="226">
        <f>SUM(BK121:BK124)</f>
        <v>0</v>
      </c>
    </row>
    <row r="121" spans="2:65" s="201" customFormat="1" ht="16.5" customHeight="1">
      <c r="B121" s="200"/>
      <c r="C121" s="212" t="s">
        <v>86</v>
      </c>
      <c r="D121" s="213" t="s">
        <v>150</v>
      </c>
      <c r="E121" s="214" t="s">
        <v>741</v>
      </c>
      <c r="F121" s="204" t="s">
        <v>742</v>
      </c>
      <c r="G121" s="215" t="s">
        <v>325</v>
      </c>
      <c r="H121" s="216">
        <v>1</v>
      </c>
      <c r="I121" s="144">
        <v>0</v>
      </c>
      <c r="J121" s="203">
        <f>ROUND(I121*H121,2)</f>
        <v>0</v>
      </c>
      <c r="K121" s="204" t="s">
        <v>214</v>
      </c>
      <c r="L121" s="200"/>
      <c r="M121" s="205" t="s">
        <v>1</v>
      </c>
      <c r="N121" s="206" t="s">
        <v>43</v>
      </c>
      <c r="O121" s="207">
        <v>20</v>
      </c>
      <c r="P121" s="207">
        <f>O121*H121</f>
        <v>20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AR121" s="209" t="s">
        <v>208</v>
      </c>
      <c r="AT121" s="209" t="s">
        <v>150</v>
      </c>
      <c r="AU121" s="209" t="s">
        <v>109</v>
      </c>
      <c r="AY121" s="210" t="s">
        <v>147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210" t="s">
        <v>86</v>
      </c>
      <c r="BK121" s="211">
        <f>ROUND(I121*H121,2)</f>
        <v>0</v>
      </c>
      <c r="BL121" s="210" t="s">
        <v>208</v>
      </c>
      <c r="BM121" s="209" t="s">
        <v>743</v>
      </c>
    </row>
    <row r="122" spans="2:65" s="183" customFormat="1">
      <c r="B122" s="182"/>
      <c r="D122" s="184" t="s">
        <v>157</v>
      </c>
      <c r="E122" s="185" t="s">
        <v>1</v>
      </c>
      <c r="F122" s="186" t="s">
        <v>86</v>
      </c>
      <c r="H122" s="187">
        <v>1</v>
      </c>
      <c r="L122" s="182"/>
      <c r="M122" s="188"/>
      <c r="T122" s="189"/>
      <c r="AT122" s="185" t="s">
        <v>157</v>
      </c>
      <c r="AU122" s="185" t="s">
        <v>109</v>
      </c>
      <c r="AV122" s="183" t="s">
        <v>109</v>
      </c>
      <c r="AW122" s="183" t="s">
        <v>32</v>
      </c>
      <c r="AX122" s="183" t="s">
        <v>86</v>
      </c>
      <c r="AY122" s="185" t="s">
        <v>147</v>
      </c>
    </row>
    <row r="123" spans="2:65" s="201" customFormat="1" ht="16.5" customHeight="1">
      <c r="B123" s="200"/>
      <c r="C123" s="212" t="s">
        <v>109</v>
      </c>
      <c r="D123" s="213" t="s">
        <v>150</v>
      </c>
      <c r="E123" s="214" t="s">
        <v>735</v>
      </c>
      <c r="F123" s="204" t="s">
        <v>736</v>
      </c>
      <c r="G123" s="215" t="s">
        <v>325</v>
      </c>
      <c r="H123" s="216">
        <v>1</v>
      </c>
      <c r="I123" s="144">
        <v>0</v>
      </c>
      <c r="J123" s="203">
        <f>ROUND(I123*H123,2)</f>
        <v>0</v>
      </c>
      <c r="K123" s="204" t="s">
        <v>214</v>
      </c>
      <c r="L123" s="200"/>
      <c r="M123" s="205" t="s">
        <v>1</v>
      </c>
      <c r="N123" s="206" t="s">
        <v>43</v>
      </c>
      <c r="O123" s="207">
        <v>0.25</v>
      </c>
      <c r="P123" s="207">
        <f>O123*H123</f>
        <v>0.25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AR123" s="209" t="s">
        <v>208</v>
      </c>
      <c r="AT123" s="209" t="s">
        <v>150</v>
      </c>
      <c r="AU123" s="209" t="s">
        <v>109</v>
      </c>
      <c r="AY123" s="210" t="s">
        <v>147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210" t="s">
        <v>86</v>
      </c>
      <c r="BK123" s="211">
        <f>ROUND(I123*H123,2)</f>
        <v>0</v>
      </c>
      <c r="BL123" s="210" t="s">
        <v>208</v>
      </c>
      <c r="BM123" s="209" t="s">
        <v>744</v>
      </c>
    </row>
    <row r="124" spans="2:65" s="183" customFormat="1">
      <c r="B124" s="182"/>
      <c r="D124" s="184" t="s">
        <v>157</v>
      </c>
      <c r="E124" s="185" t="s">
        <v>1</v>
      </c>
      <c r="F124" s="186" t="s">
        <v>86</v>
      </c>
      <c r="H124" s="187">
        <v>1</v>
      </c>
      <c r="L124" s="182"/>
      <c r="M124" s="306"/>
      <c r="N124" s="307"/>
      <c r="O124" s="307"/>
      <c r="P124" s="307"/>
      <c r="Q124" s="307"/>
      <c r="R124" s="307"/>
      <c r="S124" s="307"/>
      <c r="T124" s="308"/>
      <c r="AT124" s="185" t="s">
        <v>157</v>
      </c>
      <c r="AU124" s="185" t="s">
        <v>109</v>
      </c>
      <c r="AV124" s="183" t="s">
        <v>109</v>
      </c>
      <c r="AW124" s="183" t="s">
        <v>32</v>
      </c>
      <c r="AX124" s="183" t="s">
        <v>86</v>
      </c>
      <c r="AY124" s="185" t="s">
        <v>147</v>
      </c>
    </row>
    <row r="125" spans="2:65" s="201" customFormat="1" ht="6.95" customHeight="1">
      <c r="B125" s="198"/>
      <c r="C125" s="199"/>
      <c r="D125" s="199"/>
      <c r="E125" s="199"/>
      <c r="F125" s="199"/>
      <c r="G125" s="199"/>
      <c r="H125" s="199"/>
      <c r="I125" s="199"/>
      <c r="J125" s="199"/>
      <c r="K125" s="199"/>
      <c r="L125" s="200"/>
    </row>
  </sheetData>
  <sheetProtection algorithmName="SHA-512" hashValue="ZnB5qfIjX2+mOBrsWmsCGE4vdNpBNoHf33xDMLpMQ/+mj5OtZmjsN4TLSEjQsfsvUDNkOdBFSn2KgAb0tkHBfw==" saltValue="ZMlr51YnKVu7mzVT2iZMCw==" spinCount="100000" sheet="1" objects="1" scenarios="1" selectLockedCells="1"/>
  <autoFilter ref="C117:K124" xr:uid="{00000000-0009-0000-0000-000008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zakázky</vt:lpstr>
      <vt:lpstr>03 - BOURÁNÍ</vt:lpstr>
      <vt:lpstr>08 - OMÍTKY, OBKLADY, POD...</vt:lpstr>
      <vt:lpstr>10 - DVEŘE, OKNA</vt:lpstr>
      <vt:lpstr>13 - ZTI, VZT, ZAŘIZOVÁKY</vt:lpstr>
      <vt:lpstr>17 - ELEKTRO</vt:lpstr>
      <vt:lpstr>19 - TOPENÍ</vt:lpstr>
      <vt:lpstr>30 - NÁBYTEK</vt:lpstr>
      <vt:lpstr>31 - NÁBYTEK MONTÁŽ</vt:lpstr>
      <vt:lpstr>90 - VON</vt:lpstr>
      <vt:lpstr>'03 - BOURÁNÍ'!Názvy_tisku</vt:lpstr>
      <vt:lpstr>'08 - OMÍTKY, OBKLADY, POD...'!Názvy_tisku</vt:lpstr>
      <vt:lpstr>'10 - DVEŘE, OKNA'!Názvy_tisku</vt:lpstr>
      <vt:lpstr>'13 - ZTI, VZT, ZAŘIZOVÁKY'!Názvy_tisku</vt:lpstr>
      <vt:lpstr>'17 - ELEKTRO'!Názvy_tisku</vt:lpstr>
      <vt:lpstr>'19 - TOPENÍ'!Názvy_tisku</vt:lpstr>
      <vt:lpstr>'30 - NÁBYTEK'!Názvy_tisku</vt:lpstr>
      <vt:lpstr>'31 - NÁBYTEK MONTÁŽ'!Názvy_tisku</vt:lpstr>
      <vt:lpstr>'90 - VON'!Názvy_tisku</vt:lpstr>
      <vt:lpstr>'Rekapitulace zakázky'!Názvy_tisku</vt:lpstr>
      <vt:lpstr>'03 - BOURÁNÍ'!Oblast_tisku</vt:lpstr>
      <vt:lpstr>'08 - OMÍTKY, OBKLADY, POD...'!Oblast_tisku</vt:lpstr>
      <vt:lpstr>'10 - DVEŘE, OKNA'!Oblast_tisku</vt:lpstr>
      <vt:lpstr>'13 - ZTI, VZT, ZAŘIZOVÁKY'!Oblast_tisku</vt:lpstr>
      <vt:lpstr>'17 - ELEKTRO'!Oblast_tisku</vt:lpstr>
      <vt:lpstr>'19 - TOPENÍ'!Oblast_tisku</vt:lpstr>
      <vt:lpstr>'30 - NÁBYTEK'!Oblast_tisku</vt:lpstr>
      <vt:lpstr>'31 - NÁBYTEK MONTÁŽ'!Oblast_tisku</vt:lpstr>
      <vt:lpstr>'90 - VON'!Oblast_tisku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Klíma</dc:creator>
  <cp:lastModifiedBy>Stanislav tejkl</cp:lastModifiedBy>
  <dcterms:created xsi:type="dcterms:W3CDTF">2025-01-17T08:02:57Z</dcterms:created>
  <dcterms:modified xsi:type="dcterms:W3CDTF">2025-01-17T16:24:16Z</dcterms:modified>
</cp:coreProperties>
</file>